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60" windowWidth="23250" windowHeight="12045" firstSheet="1" activeTab="5"/>
  </bookViews>
  <sheets>
    <sheet name="封面" sheetId="5" r:id="rId1"/>
    <sheet name="目录" sheetId="6" r:id="rId2"/>
    <sheet name="本公收" sheetId="1" r:id="rId3"/>
    <sheet name="本公支" sheetId="2" r:id="rId4"/>
    <sheet name="债券项目" sheetId="15" r:id="rId5"/>
    <sheet name="一般调整（市直）" sheetId="7" r:id="rId6"/>
    <sheet name="一般调整（中马）" sheetId="12" r:id="rId7"/>
    <sheet name="一般调整（港区）" sheetId="13" r:id="rId8"/>
    <sheet name="项目调剂" sheetId="8" r:id="rId9"/>
    <sheet name="本基收" sheetId="3" r:id="rId10"/>
    <sheet name="本基支" sheetId="4" r:id="rId11"/>
    <sheet name="基金调整项目" sheetId="14" r:id="rId12"/>
  </sheets>
  <definedNames>
    <definedName name="_xlnm._FilterDatabase" localSheetId="3" hidden="1">本公支!$B$5:$C$1371</definedName>
    <definedName name="_xlnm._FilterDatabase" localSheetId="11" hidden="1">基金调整项目!$A$3:$J$17</definedName>
    <definedName name="_xlnm._FilterDatabase" localSheetId="7" hidden="1">'一般调整（港区）'!$A$3:$J$84</definedName>
    <definedName name="_xlnm._FilterDatabase" localSheetId="6" hidden="1">'一般调整（中马）'!$A$3:$J$37</definedName>
    <definedName name="_xlnm._FilterDatabase" localSheetId="4" hidden="1">债券项目!$A$7:$E$65</definedName>
    <definedName name="_xlnm.Print_Area" localSheetId="2">本公收!$A$1:$Q$101</definedName>
    <definedName name="_xlnm.Print_Area" localSheetId="3">本公支!$B$1:$Z$1371</definedName>
    <definedName name="_xlnm.Print_Area" localSheetId="9">本基收!$A$1:$Q$25</definedName>
    <definedName name="_xlnm.Print_Area" localSheetId="10">本基支!$B$1:$R$172</definedName>
    <definedName name="_xlnm.Print_Area" localSheetId="11">基金调整项目!$A$1:$J$17</definedName>
    <definedName name="_xlnm.Print_Area" localSheetId="8">项目调剂!$A$1:$J$70</definedName>
    <definedName name="_xlnm.Print_Area" localSheetId="7">'一般调整（港区）'!$A$1:$J$84</definedName>
    <definedName name="_xlnm.Print_Area" localSheetId="5">'一般调整（市直）'!$B$1:$K$113</definedName>
    <definedName name="_xlnm.Print_Area" localSheetId="6">'一般调整（中马）'!$A$1:$J$35</definedName>
    <definedName name="_xlnm.Print_Area" localSheetId="4">债券项目!$A$1:$E$172</definedName>
    <definedName name="_xlnm.Print_Titles" localSheetId="2">本公收!$A:$A,本公收!$1:$5</definedName>
    <definedName name="_xlnm.Print_Titles" localSheetId="3">本公支!$B:$B,本公支!$2:$5</definedName>
    <definedName name="_xlnm.Print_Titles" localSheetId="9">本基收!$A:$A,本基收!$2:$5</definedName>
    <definedName name="_xlnm.Print_Titles" localSheetId="10">本基支!$B:$B,本基支!$2:$5</definedName>
    <definedName name="_xlnm.Print_Titles" localSheetId="11">基金调整项目!$3:$3</definedName>
    <definedName name="_xlnm.Print_Titles" localSheetId="8">项目调剂!$3:$3</definedName>
    <definedName name="_xlnm.Print_Titles" localSheetId="7">'一般调整（港区）'!$3:$3</definedName>
    <definedName name="_xlnm.Print_Titles" localSheetId="5">'一般调整（市直）'!$3:$3</definedName>
    <definedName name="_xlnm.Print_Titles" localSheetId="6">'一般调整（中马）'!$3:$3</definedName>
    <definedName name="_xlnm.Print_Titles" localSheetId="4">债券项目!$3:$3</definedName>
    <definedName name="地区名称" localSheetId="0">#REF!</definedName>
    <definedName name="地区名称" localSheetId="1">#REF!</definedName>
    <definedName name="地区名称">#REF!</definedName>
  </definedNames>
  <calcPr calcId="125725"/>
</workbook>
</file>

<file path=xl/calcChain.xml><?xml version="1.0" encoding="utf-8"?>
<calcChain xmlns="http://schemas.openxmlformats.org/spreadsheetml/2006/main">
  <c r="H11" i="8"/>
  <c r="H13"/>
  <c r="H6"/>
  <c r="H7"/>
  <c r="H8"/>
  <c r="H9"/>
  <c r="H10"/>
  <c r="H12"/>
  <c r="H14"/>
  <c r="H15"/>
  <c r="H16"/>
  <c r="H17"/>
  <c r="H18"/>
  <c r="H19"/>
  <c r="H20"/>
  <c r="H21"/>
  <c r="H22"/>
  <c r="H23"/>
  <c r="H24"/>
  <c r="H25"/>
  <c r="H26"/>
  <c r="H27"/>
  <c r="H28"/>
  <c r="H29"/>
  <c r="H30"/>
  <c r="H31"/>
  <c r="H32"/>
  <c r="H33"/>
  <c r="H34"/>
  <c r="H35"/>
  <c r="H36"/>
  <c r="H37"/>
  <c r="H38"/>
  <c r="H39"/>
  <c r="H40"/>
  <c r="H41"/>
  <c r="H42"/>
  <c r="H43"/>
  <c r="H44"/>
  <c r="H45"/>
  <c r="H46"/>
  <c r="H47"/>
  <c r="H48"/>
  <c r="H49"/>
  <c r="H50"/>
  <c r="H51"/>
  <c r="H52"/>
  <c r="H53"/>
  <c r="H54"/>
  <c r="H55"/>
  <c r="H56"/>
  <c r="H57"/>
  <c r="H58"/>
  <c r="H59"/>
  <c r="H60"/>
  <c r="H61"/>
  <c r="H62"/>
  <c r="H63"/>
  <c r="H64"/>
  <c r="H65"/>
  <c r="H66"/>
  <c r="H67"/>
  <c r="H68"/>
  <c r="H69"/>
  <c r="H70"/>
  <c r="H7" i="7" l="1"/>
  <c r="I62"/>
  <c r="AJ1313" i="2"/>
  <c r="AJ1312"/>
  <c r="AJ1311"/>
  <c r="AJ1310"/>
  <c r="AJ1309"/>
  <c r="AJ1308"/>
  <c r="AJ1307"/>
  <c r="AJ1306"/>
  <c r="AJ1305"/>
  <c r="AJ1304"/>
  <c r="AJ1303"/>
  <c r="AJ1302"/>
  <c r="AJ1301"/>
  <c r="AJ1300"/>
  <c r="AJ1299"/>
  <c r="AJ1298"/>
  <c r="AJ1297"/>
  <c r="AJ1296"/>
  <c r="AJ1295"/>
  <c r="AJ1294"/>
  <c r="AJ1293"/>
  <c r="AJ1292"/>
  <c r="AJ1291"/>
  <c r="AJ1290"/>
  <c r="AJ1289"/>
  <c r="AJ1288"/>
  <c r="AJ1287"/>
  <c r="AJ1286"/>
  <c r="AJ1285"/>
  <c r="AJ1284"/>
  <c r="AJ1283"/>
  <c r="AJ1282"/>
  <c r="AJ1281"/>
  <c r="AJ1280"/>
  <c r="AJ1279"/>
  <c r="AJ1278"/>
  <c r="AJ1277"/>
  <c r="AJ1276"/>
  <c r="AJ1275"/>
  <c r="AJ1274"/>
  <c r="AJ1273"/>
  <c r="AJ1272"/>
  <c r="AJ1271"/>
  <c r="AJ1270"/>
  <c r="AJ1269"/>
  <c r="AJ1268"/>
  <c r="AJ1267"/>
  <c r="AJ1266"/>
  <c r="AJ1265"/>
  <c r="AJ1264"/>
  <c r="AJ1263"/>
  <c r="AJ1262"/>
  <c r="AJ1261"/>
  <c r="AJ1260"/>
  <c r="AJ1259"/>
  <c r="AJ1258"/>
  <c r="AJ1257"/>
  <c r="AJ1256"/>
  <c r="AJ1255"/>
  <c r="AJ1254"/>
  <c r="AJ1253"/>
  <c r="AJ1252"/>
  <c r="AJ1251"/>
  <c r="AJ1250"/>
  <c r="AJ1249"/>
  <c r="AJ1248"/>
  <c r="AJ1247"/>
  <c r="AJ1246"/>
  <c r="AJ1245"/>
  <c r="AJ1244"/>
  <c r="AJ1243"/>
  <c r="AJ1242"/>
  <c r="AJ1241"/>
  <c r="AJ1240"/>
  <c r="AJ1239"/>
  <c r="AJ1238"/>
  <c r="AJ1237"/>
  <c r="AJ1236"/>
  <c r="AJ1235"/>
  <c r="AJ1234"/>
  <c r="AJ1233"/>
  <c r="AJ1232"/>
  <c r="AJ1231"/>
  <c r="AJ1230"/>
  <c r="AJ1229"/>
  <c r="AJ1228"/>
  <c r="AJ1227"/>
  <c r="AJ1226"/>
  <c r="AJ1225"/>
  <c r="AJ1224"/>
  <c r="AJ1223"/>
  <c r="AJ1222"/>
  <c r="AJ1221"/>
  <c r="AJ1220"/>
  <c r="AJ1219"/>
  <c r="AJ1218"/>
  <c r="AJ1217"/>
  <c r="AJ1216"/>
  <c r="AJ1215"/>
  <c r="AJ1214"/>
  <c r="AJ1213"/>
  <c r="AJ1212"/>
  <c r="AJ1211"/>
  <c r="AJ1210"/>
  <c r="AJ1209"/>
  <c r="AJ1208"/>
  <c r="AJ1207"/>
  <c r="AJ1206"/>
  <c r="AJ1205"/>
  <c r="AJ1204"/>
  <c r="AJ1203"/>
  <c r="AJ1202"/>
  <c r="AJ1201"/>
  <c r="AJ1200"/>
  <c r="AJ1199"/>
  <c r="AJ1198"/>
  <c r="AJ1197"/>
  <c r="AJ1196"/>
  <c r="AJ1195"/>
  <c r="AJ1194"/>
  <c r="AJ1193"/>
  <c r="AJ1192"/>
  <c r="AJ1191"/>
  <c r="AJ1190"/>
  <c r="AJ1189"/>
  <c r="AJ1188"/>
  <c r="AJ1187"/>
  <c r="AJ1186"/>
  <c r="AJ1185"/>
  <c r="AJ1184"/>
  <c r="AJ1183"/>
  <c r="AJ1182"/>
  <c r="AJ1181"/>
  <c r="AJ1180"/>
  <c r="AJ1179"/>
  <c r="AJ1178"/>
  <c r="AJ1177"/>
  <c r="AJ1176"/>
  <c r="AJ1175"/>
  <c r="AJ1174"/>
  <c r="AJ1173"/>
  <c r="AJ1172"/>
  <c r="AJ1171"/>
  <c r="AJ1170"/>
  <c r="AJ1169"/>
  <c r="AJ1168"/>
  <c r="AJ1167"/>
  <c r="AJ1166"/>
  <c r="AJ1165"/>
  <c r="AJ1164"/>
  <c r="AJ1163"/>
  <c r="AJ1162"/>
  <c r="AJ1161"/>
  <c r="AJ1160"/>
  <c r="AJ1159"/>
  <c r="AJ1158"/>
  <c r="AJ1157"/>
  <c r="AJ1156"/>
  <c r="AJ1155"/>
  <c r="AJ1154"/>
  <c r="AJ1153"/>
  <c r="AJ1152"/>
  <c r="AJ1151"/>
  <c r="AJ1150"/>
  <c r="AJ1149"/>
  <c r="AJ1148"/>
  <c r="AJ1147"/>
  <c r="AJ1146"/>
  <c r="AJ1145"/>
  <c r="AJ1144"/>
  <c r="AJ1143"/>
  <c r="AJ1142"/>
  <c r="AJ1141"/>
  <c r="AJ1140"/>
  <c r="AJ1139"/>
  <c r="AJ1138"/>
  <c r="AJ1137"/>
  <c r="AJ1136"/>
  <c r="AJ1135"/>
  <c r="AJ1134"/>
  <c r="AJ1133"/>
  <c r="AJ1132"/>
  <c r="AJ1131"/>
  <c r="AJ1130"/>
  <c r="AJ1129"/>
  <c r="AJ1128"/>
  <c r="AJ1127"/>
  <c r="AJ1126"/>
  <c r="AJ1125"/>
  <c r="AJ1124"/>
  <c r="AJ1123"/>
  <c r="AJ1122"/>
  <c r="AJ1121"/>
  <c r="AJ1120"/>
  <c r="AJ1119"/>
  <c r="AJ1118"/>
  <c r="AJ1117"/>
  <c r="AJ1116"/>
  <c r="AJ1115"/>
  <c r="AJ1114"/>
  <c r="AJ1113"/>
  <c r="AJ1112"/>
  <c r="AJ1111"/>
  <c r="AJ1110"/>
  <c r="AJ1109"/>
  <c r="AJ1108"/>
  <c r="AJ1107"/>
  <c r="AJ1106"/>
  <c r="AJ1105"/>
  <c r="AJ1104"/>
  <c r="AJ1103"/>
  <c r="AJ1102"/>
  <c r="AJ1101"/>
  <c r="AJ1100"/>
  <c r="AJ1099"/>
  <c r="AJ1098"/>
  <c r="AJ1097"/>
  <c r="AJ1096"/>
  <c r="AJ1095"/>
  <c r="AJ1094"/>
  <c r="AJ1093"/>
  <c r="AJ1092"/>
  <c r="AJ1091"/>
  <c r="AJ1090"/>
  <c r="AJ1089"/>
  <c r="AJ1088"/>
  <c r="AJ1087"/>
  <c r="AJ1086"/>
  <c r="AJ1085"/>
  <c r="AJ1084"/>
  <c r="AJ1083"/>
  <c r="AJ1082"/>
  <c r="AJ1081"/>
  <c r="AJ1080"/>
  <c r="AJ1079"/>
  <c r="AJ1078"/>
  <c r="AJ1077"/>
  <c r="AJ1076"/>
  <c r="AJ1075"/>
  <c r="AJ1074"/>
  <c r="AJ1073"/>
  <c r="AJ1072"/>
  <c r="AJ1071"/>
  <c r="AJ1070"/>
  <c r="AJ1069"/>
  <c r="AJ1068"/>
  <c r="AJ1067"/>
  <c r="AJ1066"/>
  <c r="AJ1065"/>
  <c r="AJ1064"/>
  <c r="AJ1063"/>
  <c r="AJ1062"/>
  <c r="AJ1061"/>
  <c r="AJ1060"/>
  <c r="AJ1059"/>
  <c r="AJ1058"/>
  <c r="AJ1057"/>
  <c r="AJ1056"/>
  <c r="AJ1055"/>
  <c r="AJ1054"/>
  <c r="AJ1053"/>
  <c r="AJ1052"/>
  <c r="AJ1051"/>
  <c r="AJ1050"/>
  <c r="AJ1049"/>
  <c r="AJ1048"/>
  <c r="AJ1047"/>
  <c r="AJ1046"/>
  <c r="AJ1045"/>
  <c r="AJ1044"/>
  <c r="AJ1043"/>
  <c r="AJ1042"/>
  <c r="AJ1041"/>
  <c r="AJ1040"/>
  <c r="AJ1039"/>
  <c r="AJ1038"/>
  <c r="AJ1037"/>
  <c r="AJ1036"/>
  <c r="AJ1035"/>
  <c r="AJ1034"/>
  <c r="AJ1033"/>
  <c r="AJ1032"/>
  <c r="AJ1031"/>
  <c r="AJ1030"/>
  <c r="AJ1029"/>
  <c r="AJ1028"/>
  <c r="AJ1027"/>
  <c r="AJ1026"/>
  <c r="AJ1025"/>
  <c r="AJ1024"/>
  <c r="AJ1023"/>
  <c r="AJ1022"/>
  <c r="AJ1021"/>
  <c r="AJ1020"/>
  <c r="AJ1019"/>
  <c r="AJ1018"/>
  <c r="AJ1017"/>
  <c r="AJ1016"/>
  <c r="AJ1015"/>
  <c r="AJ1014"/>
  <c r="AJ1013"/>
  <c r="AJ1012"/>
  <c r="AJ1011"/>
  <c r="AJ1010"/>
  <c r="AJ1009"/>
  <c r="AJ1008"/>
  <c r="AJ1007"/>
  <c r="AJ1006"/>
  <c r="AJ1005"/>
  <c r="AJ1004"/>
  <c r="AJ1003"/>
  <c r="AJ1002"/>
  <c r="AJ1001"/>
  <c r="AJ1000"/>
  <c r="AJ999"/>
  <c r="AJ998"/>
  <c r="AJ997"/>
  <c r="AJ996"/>
  <c r="AJ995"/>
  <c r="AJ994"/>
  <c r="AJ993"/>
  <c r="AJ992"/>
  <c r="AJ991"/>
  <c r="AJ990"/>
  <c r="AJ989"/>
  <c r="AJ988"/>
  <c r="AJ987"/>
  <c r="AJ986"/>
  <c r="AJ985"/>
  <c r="AJ984"/>
  <c r="AJ983"/>
  <c r="AJ982"/>
  <c r="AJ981"/>
  <c r="AJ980"/>
  <c r="AJ979"/>
  <c r="AJ978"/>
  <c r="AJ977"/>
  <c r="AJ976"/>
  <c r="AJ975"/>
  <c r="AJ974"/>
  <c r="AJ973"/>
  <c r="AJ972"/>
  <c r="AJ971"/>
  <c r="AJ970"/>
  <c r="AJ969"/>
  <c r="AJ968"/>
  <c r="AJ967"/>
  <c r="AJ966"/>
  <c r="AJ965"/>
  <c r="AJ964"/>
  <c r="AJ963"/>
  <c r="AJ962"/>
  <c r="AJ961"/>
  <c r="AJ960"/>
  <c r="AJ959"/>
  <c r="AJ958"/>
  <c r="AJ957"/>
  <c r="AJ956"/>
  <c r="AJ955"/>
  <c r="AJ954"/>
  <c r="AJ953"/>
  <c r="AJ952"/>
  <c r="AJ951"/>
  <c r="AJ950"/>
  <c r="AJ949"/>
  <c r="AJ948"/>
  <c r="AJ947"/>
  <c r="AJ946"/>
  <c r="AJ945"/>
  <c r="AJ944"/>
  <c r="AJ943"/>
  <c r="AJ942"/>
  <c r="AJ941"/>
  <c r="AJ940"/>
  <c r="AJ939"/>
  <c r="AJ938"/>
  <c r="AJ937"/>
  <c r="AJ936"/>
  <c r="AJ935"/>
  <c r="AJ934"/>
  <c r="AJ933"/>
  <c r="AJ932"/>
  <c r="AJ931"/>
  <c r="AJ930"/>
  <c r="AJ929"/>
  <c r="AJ928"/>
  <c r="AJ927"/>
  <c r="AJ926"/>
  <c r="AJ925"/>
  <c r="AJ924"/>
  <c r="AJ923"/>
  <c r="AJ922"/>
  <c r="AJ921"/>
  <c r="AJ920"/>
  <c r="AJ919"/>
  <c r="AJ918"/>
  <c r="AJ917"/>
  <c r="AJ916"/>
  <c r="AJ915"/>
  <c r="AJ914"/>
  <c r="AJ913"/>
  <c r="AJ912"/>
  <c r="AJ911"/>
  <c r="AJ910"/>
  <c r="AJ909"/>
  <c r="AJ908"/>
  <c r="AJ907"/>
  <c r="AJ906"/>
  <c r="AJ905"/>
  <c r="AJ904"/>
  <c r="AJ903"/>
  <c r="AJ902"/>
  <c r="AJ901"/>
  <c r="AJ900"/>
  <c r="AJ899"/>
  <c r="AJ898"/>
  <c r="AJ897"/>
  <c r="AJ896"/>
  <c r="AJ895"/>
  <c r="AJ894"/>
  <c r="AJ893"/>
  <c r="AJ892"/>
  <c r="AJ891"/>
  <c r="AJ890"/>
  <c r="AJ889"/>
  <c r="AJ888"/>
  <c r="AJ887"/>
  <c r="AJ886"/>
  <c r="AJ885"/>
  <c r="AJ884"/>
  <c r="AJ883"/>
  <c r="AJ882"/>
  <c r="AJ881"/>
  <c r="AJ880"/>
  <c r="AJ879"/>
  <c r="AJ878"/>
  <c r="AJ877"/>
  <c r="AJ876"/>
  <c r="AJ875"/>
  <c r="AJ874"/>
  <c r="AJ873"/>
  <c r="AJ872"/>
  <c r="AJ871"/>
  <c r="AJ870"/>
  <c r="AJ869"/>
  <c r="AJ868"/>
  <c r="AJ867"/>
  <c r="AJ866"/>
  <c r="AJ865"/>
  <c r="AJ864"/>
  <c r="AJ863"/>
  <c r="AJ862"/>
  <c r="AJ861"/>
  <c r="AJ860"/>
  <c r="AJ859"/>
  <c r="AJ858"/>
  <c r="AJ857"/>
  <c r="AJ856"/>
  <c r="AJ855"/>
  <c r="AJ854"/>
  <c r="AJ853"/>
  <c r="AJ852"/>
  <c r="AJ851"/>
  <c r="AJ850"/>
  <c r="AJ849"/>
  <c r="AJ848"/>
  <c r="AJ847"/>
  <c r="AJ846"/>
  <c r="AJ845"/>
  <c r="AJ844"/>
  <c r="AJ843"/>
  <c r="AJ842"/>
  <c r="AJ841"/>
  <c r="AJ840"/>
  <c r="AJ839"/>
  <c r="AJ838"/>
  <c r="AJ837"/>
  <c r="AJ836"/>
  <c r="AJ835"/>
  <c r="AJ834"/>
  <c r="AJ833"/>
  <c r="AJ832"/>
  <c r="AJ831"/>
  <c r="AJ830"/>
  <c r="AJ829"/>
  <c r="AJ828"/>
  <c r="AJ827"/>
  <c r="AJ826"/>
  <c r="AJ825"/>
  <c r="AJ824"/>
  <c r="AJ823"/>
  <c r="AJ822"/>
  <c r="AJ821"/>
  <c r="AJ820"/>
  <c r="AJ819"/>
  <c r="AJ818"/>
  <c r="AJ817"/>
  <c r="AJ816"/>
  <c r="AJ815"/>
  <c r="AJ814"/>
  <c r="AJ813"/>
  <c r="AJ812"/>
  <c r="AJ811"/>
  <c r="AJ810"/>
  <c r="AJ809"/>
  <c r="AJ808"/>
  <c r="AJ807"/>
  <c r="AJ806"/>
  <c r="AJ805"/>
  <c r="AJ804"/>
  <c r="AJ803"/>
  <c r="AJ802"/>
  <c r="AJ801"/>
  <c r="AJ800"/>
  <c r="AJ799"/>
  <c r="AJ798"/>
  <c r="AJ797"/>
  <c r="AJ796"/>
  <c r="AJ795"/>
  <c r="AJ794"/>
  <c r="AJ793"/>
  <c r="AJ792"/>
  <c r="AJ791"/>
  <c r="AJ790"/>
  <c r="AJ789"/>
  <c r="AJ788"/>
  <c r="AJ787"/>
  <c r="AJ786"/>
  <c r="AJ785"/>
  <c r="AJ784"/>
  <c r="AJ783"/>
  <c r="AJ782"/>
  <c r="AJ781"/>
  <c r="AJ780"/>
  <c r="AJ779"/>
  <c r="AJ778"/>
  <c r="AJ777"/>
  <c r="AJ776"/>
  <c r="AJ775"/>
  <c r="AJ774"/>
  <c r="AJ773"/>
  <c r="AJ772"/>
  <c r="AJ771"/>
  <c r="AJ770"/>
  <c r="AJ769"/>
  <c r="AJ768"/>
  <c r="AJ767"/>
  <c r="AJ766"/>
  <c r="AJ765"/>
  <c r="AJ764"/>
  <c r="AJ763"/>
  <c r="AJ762"/>
  <c r="AJ761"/>
  <c r="AJ760"/>
  <c r="AJ759"/>
  <c r="AJ758"/>
  <c r="AJ757"/>
  <c r="AJ756"/>
  <c r="AJ755"/>
  <c r="AJ754"/>
  <c r="AJ753"/>
  <c r="AJ752"/>
  <c r="AJ751"/>
  <c r="AJ750"/>
  <c r="AJ749"/>
  <c r="AJ748"/>
  <c r="AJ747"/>
  <c r="AJ746"/>
  <c r="AJ745"/>
  <c r="AJ744"/>
  <c r="AJ743"/>
  <c r="AJ742"/>
  <c r="AJ741"/>
  <c r="AJ740"/>
  <c r="AJ739"/>
  <c r="AJ738"/>
  <c r="AJ737"/>
  <c r="AJ736"/>
  <c r="AJ735"/>
  <c r="AJ734"/>
  <c r="AJ733"/>
  <c r="AJ732"/>
  <c r="AJ731"/>
  <c r="AJ730"/>
  <c r="AJ729"/>
  <c r="AJ728"/>
  <c r="AJ727"/>
  <c r="AJ726"/>
  <c r="AJ725"/>
  <c r="AJ724"/>
  <c r="AJ723"/>
  <c r="AJ722"/>
  <c r="AJ721"/>
  <c r="AJ720"/>
  <c r="AJ719"/>
  <c r="AJ718"/>
  <c r="AJ717"/>
  <c r="AJ716"/>
  <c r="AJ715"/>
  <c r="AJ714"/>
  <c r="AJ713"/>
  <c r="AJ712"/>
  <c r="AJ711"/>
  <c r="AJ710"/>
  <c r="AJ709"/>
  <c r="AJ708"/>
  <c r="AJ707"/>
  <c r="AJ706"/>
  <c r="AJ705"/>
  <c r="AJ704"/>
  <c r="AJ703"/>
  <c r="AJ702"/>
  <c r="AJ701"/>
  <c r="AJ700"/>
  <c r="AJ699"/>
  <c r="AJ698"/>
  <c r="AJ697"/>
  <c r="AJ696"/>
  <c r="AJ695"/>
  <c r="AJ694"/>
  <c r="AJ693"/>
  <c r="AJ692"/>
  <c r="AJ691"/>
  <c r="AJ690"/>
  <c r="AJ689"/>
  <c r="AJ688"/>
  <c r="AJ687"/>
  <c r="AJ686"/>
  <c r="AJ685"/>
  <c r="AJ684"/>
  <c r="AJ683"/>
  <c r="AJ682"/>
  <c r="AJ681"/>
  <c r="AJ680"/>
  <c r="AJ679"/>
  <c r="AJ678"/>
  <c r="AJ677"/>
  <c r="AJ676"/>
  <c r="AJ675"/>
  <c r="AJ674"/>
  <c r="AJ673"/>
  <c r="AJ672"/>
  <c r="AJ671"/>
  <c r="AJ670"/>
  <c r="AJ669"/>
  <c r="AJ668"/>
  <c r="AJ667"/>
  <c r="AJ666"/>
  <c r="AJ665"/>
  <c r="AJ664"/>
  <c r="AJ663"/>
  <c r="AJ662"/>
  <c r="AJ661"/>
  <c r="AJ660"/>
  <c r="AJ659"/>
  <c r="AJ658"/>
  <c r="AJ657"/>
  <c r="AJ656"/>
  <c r="AJ655"/>
  <c r="AJ654"/>
  <c r="AJ653"/>
  <c r="AJ652"/>
  <c r="AJ651"/>
  <c r="AJ650"/>
  <c r="AJ649"/>
  <c r="AJ648"/>
  <c r="AJ647"/>
  <c r="AJ646"/>
  <c r="AJ645"/>
  <c r="AJ644"/>
  <c r="AJ643"/>
  <c r="AJ642"/>
  <c r="AJ641"/>
  <c r="AJ640"/>
  <c r="AJ639"/>
  <c r="AJ638"/>
  <c r="AJ637"/>
  <c r="AJ636"/>
  <c r="AJ635"/>
  <c r="AJ634"/>
  <c r="AJ633"/>
  <c r="AJ632"/>
  <c r="AJ631"/>
  <c r="AJ630"/>
  <c r="AJ629"/>
  <c r="AJ628"/>
  <c r="AJ627"/>
  <c r="AJ626"/>
  <c r="AJ625"/>
  <c r="AJ624"/>
  <c r="AJ623"/>
  <c r="AJ622"/>
  <c r="AJ621"/>
  <c r="AJ620"/>
  <c r="AJ619"/>
  <c r="AJ618"/>
  <c r="AJ617"/>
  <c r="AJ616"/>
  <c r="AJ615"/>
  <c r="AJ614"/>
  <c r="AJ613"/>
  <c r="AJ612"/>
  <c r="AJ611"/>
  <c r="AJ610"/>
  <c r="AJ609"/>
  <c r="AJ608"/>
  <c r="AJ607"/>
  <c r="AJ606"/>
  <c r="AJ605"/>
  <c r="AJ604"/>
  <c r="AJ603"/>
  <c r="AJ602"/>
  <c r="AJ601"/>
  <c r="AJ600"/>
  <c r="AJ599"/>
  <c r="AJ598"/>
  <c r="AJ597"/>
  <c r="AJ596"/>
  <c r="AJ595"/>
  <c r="AJ594"/>
  <c r="AJ593"/>
  <c r="AJ592"/>
  <c r="AJ591"/>
  <c r="AJ590"/>
  <c r="AJ589"/>
  <c r="AJ588"/>
  <c r="AJ587"/>
  <c r="AJ586"/>
  <c r="AJ585"/>
  <c r="AJ584"/>
  <c r="AJ583"/>
  <c r="AJ582"/>
  <c r="AJ581"/>
  <c r="AJ580"/>
  <c r="AJ579"/>
  <c r="AJ578"/>
  <c r="AJ577"/>
  <c r="AJ576"/>
  <c r="AJ575"/>
  <c r="AJ574"/>
  <c r="AJ573"/>
  <c r="AJ572"/>
  <c r="AJ571"/>
  <c r="AJ570"/>
  <c r="AJ569"/>
  <c r="AJ568"/>
  <c r="AJ567"/>
  <c r="AJ566"/>
  <c r="AJ565"/>
  <c r="AJ564"/>
  <c r="AJ563"/>
  <c r="AJ562"/>
  <c r="AJ561"/>
  <c r="AJ560"/>
  <c r="AJ559"/>
  <c r="AJ558"/>
  <c r="AJ557"/>
  <c r="AJ556"/>
  <c r="AJ555"/>
  <c r="AJ554"/>
  <c r="AJ553"/>
  <c r="AJ552"/>
  <c r="AJ551"/>
  <c r="AJ550"/>
  <c r="AJ549"/>
  <c r="AJ548"/>
  <c r="AJ547"/>
  <c r="AJ546"/>
  <c r="AJ545"/>
  <c r="AJ544"/>
  <c r="AJ543"/>
  <c r="AJ542"/>
  <c r="AJ541"/>
  <c r="AJ540"/>
  <c r="AJ539"/>
  <c r="AJ538"/>
  <c r="AJ537"/>
  <c r="AJ536"/>
  <c r="AJ535"/>
  <c r="AJ534"/>
  <c r="AJ533"/>
  <c r="AJ532"/>
  <c r="AJ531"/>
  <c r="AJ530"/>
  <c r="AJ529"/>
  <c r="AJ528"/>
  <c r="AJ527"/>
  <c r="AJ526"/>
  <c r="AJ525"/>
  <c r="AJ524"/>
  <c r="AJ523"/>
  <c r="AJ522"/>
  <c r="AJ521"/>
  <c r="AJ520"/>
  <c r="AJ519"/>
  <c r="AJ518"/>
  <c r="AJ517"/>
  <c r="AJ516"/>
  <c r="AJ515"/>
  <c r="AJ514"/>
  <c r="AJ513"/>
  <c r="AJ512"/>
  <c r="AJ511"/>
  <c r="AJ510"/>
  <c r="AJ509"/>
  <c r="AJ508"/>
  <c r="AJ507"/>
  <c r="AJ506"/>
  <c r="AJ505"/>
  <c r="AJ504"/>
  <c r="AJ503"/>
  <c r="AJ502"/>
  <c r="AJ501"/>
  <c r="AJ500"/>
  <c r="AJ499"/>
  <c r="AJ498"/>
  <c r="AJ497"/>
  <c r="AJ496"/>
  <c r="AJ495"/>
  <c r="AJ494"/>
  <c r="AJ493"/>
  <c r="AJ492"/>
  <c r="AJ491"/>
  <c r="AJ490"/>
  <c r="AJ489"/>
  <c r="AJ488"/>
  <c r="AJ487"/>
  <c r="AJ486"/>
  <c r="AJ485"/>
  <c r="AJ484"/>
  <c r="AJ483"/>
  <c r="AJ482"/>
  <c r="AJ481"/>
  <c r="AJ480"/>
  <c r="AJ479"/>
  <c r="AJ478"/>
  <c r="AJ477"/>
  <c r="AJ476"/>
  <c r="AJ475"/>
  <c r="AJ474"/>
  <c r="AJ473"/>
  <c r="AJ472"/>
  <c r="AJ471"/>
  <c r="AJ470"/>
  <c r="AJ469"/>
  <c r="AJ468"/>
  <c r="AJ467"/>
  <c r="AJ466"/>
  <c r="AJ465"/>
  <c r="AJ464"/>
  <c r="AJ463"/>
  <c r="AJ462"/>
  <c r="AJ461"/>
  <c r="AJ460"/>
  <c r="AJ459"/>
  <c r="AJ458"/>
  <c r="AJ457"/>
  <c r="AJ456"/>
  <c r="AJ455"/>
  <c r="AJ454"/>
  <c r="AJ453"/>
  <c r="AJ452"/>
  <c r="AJ451"/>
  <c r="AJ450"/>
  <c r="AJ449"/>
  <c r="AJ448"/>
  <c r="AJ447"/>
  <c r="AJ446"/>
  <c r="AJ445"/>
  <c r="AJ444"/>
  <c r="AJ443"/>
  <c r="AJ442"/>
  <c r="AJ441"/>
  <c r="AJ440"/>
  <c r="AJ439"/>
  <c r="AJ438"/>
  <c r="AJ437"/>
  <c r="AJ436"/>
  <c r="AJ435"/>
  <c r="AJ434"/>
  <c r="AJ433"/>
  <c r="AJ432"/>
  <c r="AJ431"/>
  <c r="AJ430"/>
  <c r="AJ429"/>
  <c r="AJ428"/>
  <c r="AJ427"/>
  <c r="AJ426"/>
  <c r="AJ425"/>
  <c r="AJ424"/>
  <c r="AJ423"/>
  <c r="AJ422"/>
  <c r="AJ421"/>
  <c r="AJ420"/>
  <c r="AJ419"/>
  <c r="AJ418"/>
  <c r="AJ417"/>
  <c r="AJ416"/>
  <c r="AJ415"/>
  <c r="AJ414"/>
  <c r="AJ413"/>
  <c r="AJ412"/>
  <c r="AJ411"/>
  <c r="AJ410"/>
  <c r="AJ409"/>
  <c r="AJ408"/>
  <c r="AJ407"/>
  <c r="AJ406"/>
  <c r="AJ405"/>
  <c r="AJ404"/>
  <c r="AJ403"/>
  <c r="AJ402"/>
  <c r="AJ401"/>
  <c r="AJ400"/>
  <c r="AJ399"/>
  <c r="AJ398"/>
  <c r="AJ397"/>
  <c r="AJ396"/>
  <c r="AJ395"/>
  <c r="AJ394"/>
  <c r="AJ393"/>
  <c r="AJ392"/>
  <c r="AJ391"/>
  <c r="AJ390"/>
  <c r="AJ389"/>
  <c r="AJ388"/>
  <c r="AJ387"/>
  <c r="AJ386"/>
  <c r="AJ385"/>
  <c r="AJ384"/>
  <c r="AJ383"/>
  <c r="AJ382"/>
  <c r="AJ381"/>
  <c r="AJ380"/>
  <c r="AJ379"/>
  <c r="AJ378"/>
  <c r="AJ377"/>
  <c r="AJ376"/>
  <c r="AJ375"/>
  <c r="AJ374"/>
  <c r="AJ373"/>
  <c r="AJ372"/>
  <c r="AJ371"/>
  <c r="AJ370"/>
  <c r="AJ369"/>
  <c r="AJ368"/>
  <c r="AJ367"/>
  <c r="AJ366"/>
  <c r="AJ365"/>
  <c r="AJ364"/>
  <c r="AJ363"/>
  <c r="AJ362"/>
  <c r="AJ361"/>
  <c r="AJ360"/>
  <c r="AJ359"/>
  <c r="AJ358"/>
  <c r="AJ357"/>
  <c r="AJ356"/>
  <c r="AJ355"/>
  <c r="AJ354"/>
  <c r="AJ353"/>
  <c r="AJ352"/>
  <c r="AJ351"/>
  <c r="AJ350"/>
  <c r="AJ349"/>
  <c r="AJ348"/>
  <c r="AJ347"/>
  <c r="AJ346"/>
  <c r="AJ345"/>
  <c r="AJ344"/>
  <c r="AJ343"/>
  <c r="AJ342"/>
  <c r="AJ341"/>
  <c r="AJ340"/>
  <c r="AJ339"/>
  <c r="AJ338"/>
  <c r="AJ337"/>
  <c r="AJ336"/>
  <c r="AJ335"/>
  <c r="AJ334"/>
  <c r="AJ333"/>
  <c r="AJ332"/>
  <c r="AJ331"/>
  <c r="AJ330"/>
  <c r="AJ329"/>
  <c r="AJ328"/>
  <c r="AJ327"/>
  <c r="AJ326"/>
  <c r="AJ325"/>
  <c r="AJ324"/>
  <c r="AJ323"/>
  <c r="AJ322"/>
  <c r="AJ321"/>
  <c r="AJ320"/>
  <c r="AJ319"/>
  <c r="AJ318"/>
  <c r="AJ317"/>
  <c r="AJ316"/>
  <c r="AJ315"/>
  <c r="AJ314"/>
  <c r="AJ313"/>
  <c r="AJ312"/>
  <c r="AJ311"/>
  <c r="AJ310"/>
  <c r="AJ309"/>
  <c r="AJ308"/>
  <c r="AJ307"/>
  <c r="AJ306"/>
  <c r="AJ305"/>
  <c r="AJ304"/>
  <c r="AJ303"/>
  <c r="AJ302"/>
  <c r="AJ301"/>
  <c r="AJ300"/>
  <c r="AJ299"/>
  <c r="AJ298"/>
  <c r="AJ297"/>
  <c r="AJ296"/>
  <c r="AJ295"/>
  <c r="AJ294"/>
  <c r="AJ293"/>
  <c r="AJ292"/>
  <c r="AJ291"/>
  <c r="AJ290"/>
  <c r="AJ289"/>
  <c r="AJ288"/>
  <c r="AJ287"/>
  <c r="AJ286"/>
  <c r="AJ285"/>
  <c r="AJ284"/>
  <c r="AJ283"/>
  <c r="AJ282"/>
  <c r="AJ281"/>
  <c r="AJ280"/>
  <c r="AJ279"/>
  <c r="AJ278"/>
  <c r="AJ277"/>
  <c r="AJ276"/>
  <c r="AJ275"/>
  <c r="AJ274"/>
  <c r="AJ273"/>
  <c r="AJ272"/>
  <c r="AJ271"/>
  <c r="AJ270"/>
  <c r="AJ269"/>
  <c r="AJ268"/>
  <c r="AJ267"/>
  <c r="AJ266"/>
  <c r="AJ265"/>
  <c r="AJ264"/>
  <c r="AJ263"/>
  <c r="AJ262"/>
  <c r="AJ261"/>
  <c r="AJ260"/>
  <c r="AJ259"/>
  <c r="AJ258"/>
  <c r="AJ257"/>
  <c r="AJ256"/>
  <c r="AJ255"/>
  <c r="AJ254"/>
  <c r="AJ253"/>
  <c r="AJ252"/>
  <c r="AJ251"/>
  <c r="AJ250"/>
  <c r="AJ249"/>
  <c r="AJ248"/>
  <c r="AJ247"/>
  <c r="AJ246"/>
  <c r="AJ245"/>
  <c r="AJ244"/>
  <c r="AJ243"/>
  <c r="AJ242"/>
  <c r="AJ241"/>
  <c r="AJ240"/>
  <c r="AJ239"/>
  <c r="AJ238"/>
  <c r="AJ237"/>
  <c r="AJ236"/>
  <c r="AJ235"/>
  <c r="AJ234"/>
  <c r="AJ233"/>
  <c r="AJ232"/>
  <c r="AJ231"/>
  <c r="AJ230"/>
  <c r="AJ229"/>
  <c r="AJ228"/>
  <c r="AJ227"/>
  <c r="AJ226"/>
  <c r="AJ225"/>
  <c r="AJ224"/>
  <c r="AJ223"/>
  <c r="AJ222"/>
  <c r="AJ221"/>
  <c r="AJ220"/>
  <c r="AJ219"/>
  <c r="AJ218"/>
  <c r="AJ217"/>
  <c r="AJ216"/>
  <c r="AJ215"/>
  <c r="AJ214"/>
  <c r="AJ213"/>
  <c r="AJ212"/>
  <c r="AJ211"/>
  <c r="AJ210"/>
  <c r="AJ209"/>
  <c r="AJ208"/>
  <c r="AJ207"/>
  <c r="AJ206"/>
  <c r="AJ205"/>
  <c r="AJ204"/>
  <c r="AJ203"/>
  <c r="AJ202"/>
  <c r="AJ201"/>
  <c r="AJ200"/>
  <c r="AJ199"/>
  <c r="AJ198"/>
  <c r="AJ197"/>
  <c r="AJ196"/>
  <c r="AJ195"/>
  <c r="AJ194"/>
  <c r="AJ193"/>
  <c r="AJ192"/>
  <c r="AJ191"/>
  <c r="AJ190"/>
  <c r="AJ189"/>
  <c r="AJ188"/>
  <c r="AJ187"/>
  <c r="AJ186"/>
  <c r="AJ185"/>
  <c r="AJ184"/>
  <c r="AJ183"/>
  <c r="AJ182"/>
  <c r="AJ181"/>
  <c r="AJ180"/>
  <c r="AJ179"/>
  <c r="AJ178"/>
  <c r="AJ177"/>
  <c r="AJ176"/>
  <c r="AJ175"/>
  <c r="AJ174"/>
  <c r="AJ173"/>
  <c r="AJ172"/>
  <c r="AJ171"/>
  <c r="AJ170"/>
  <c r="AJ169"/>
  <c r="AJ168"/>
  <c r="AJ167"/>
  <c r="AJ166"/>
  <c r="AJ165"/>
  <c r="AJ164"/>
  <c r="AJ163"/>
  <c r="AJ162"/>
  <c r="AJ161"/>
  <c r="AJ160"/>
  <c r="AJ159"/>
  <c r="AJ158"/>
  <c r="AJ157"/>
  <c r="AJ156"/>
  <c r="AJ155"/>
  <c r="AJ154"/>
  <c r="AJ153"/>
  <c r="AJ152"/>
  <c r="AJ151"/>
  <c r="AJ150"/>
  <c r="AJ149"/>
  <c r="AJ148"/>
  <c r="AJ147"/>
  <c r="AJ146"/>
  <c r="AJ145"/>
  <c r="AJ144"/>
  <c r="AJ143"/>
  <c r="AJ142"/>
  <c r="AJ141"/>
  <c r="AJ140"/>
  <c r="AJ139"/>
  <c r="AJ138"/>
  <c r="AJ137"/>
  <c r="AJ136"/>
  <c r="AJ135"/>
  <c r="AJ134"/>
  <c r="AJ133"/>
  <c r="AJ132"/>
  <c r="AJ131"/>
  <c r="AJ130"/>
  <c r="AJ129"/>
  <c r="AJ128"/>
  <c r="AJ127"/>
  <c r="AJ126"/>
  <c r="AJ125"/>
  <c r="AJ124"/>
  <c r="AJ123"/>
  <c r="AJ122"/>
  <c r="AJ121"/>
  <c r="AJ120"/>
  <c r="AJ119"/>
  <c r="AJ118"/>
  <c r="AJ117"/>
  <c r="AJ116"/>
  <c r="AJ115"/>
  <c r="AJ114"/>
  <c r="AJ113"/>
  <c r="AJ112"/>
  <c r="AJ111"/>
  <c r="AJ110"/>
  <c r="AJ109"/>
  <c r="AJ108"/>
  <c r="AJ107"/>
  <c r="AJ106"/>
  <c r="AJ105"/>
  <c r="AJ104"/>
  <c r="AJ103"/>
  <c r="AJ102"/>
  <c r="AJ101"/>
  <c r="AJ100"/>
  <c r="AJ99"/>
  <c r="AJ98"/>
  <c r="AJ97"/>
  <c r="AJ96"/>
  <c r="AJ95"/>
  <c r="AJ94"/>
  <c r="AJ93"/>
  <c r="AJ92"/>
  <c r="AJ91"/>
  <c r="AJ90"/>
  <c r="AJ89"/>
  <c r="AJ88"/>
  <c r="AJ87"/>
  <c r="AJ86"/>
  <c r="AJ85"/>
  <c r="AJ84"/>
  <c r="AJ83"/>
  <c r="AJ82"/>
  <c r="AJ81"/>
  <c r="AJ80"/>
  <c r="AJ79"/>
  <c r="AJ78"/>
  <c r="AJ77"/>
  <c r="AJ76"/>
  <c r="AJ75"/>
  <c r="AJ74"/>
  <c r="AJ73"/>
  <c r="AJ72"/>
  <c r="AJ71"/>
  <c r="AJ70"/>
  <c r="AJ69"/>
  <c r="AJ68"/>
  <c r="AJ67"/>
  <c r="AJ66"/>
  <c r="AJ65"/>
  <c r="AJ64"/>
  <c r="AJ63"/>
  <c r="AJ62"/>
  <c r="AJ61"/>
  <c r="AJ60"/>
  <c r="AJ59"/>
  <c r="AJ58"/>
  <c r="AJ57"/>
  <c r="AJ56"/>
  <c r="AJ55"/>
  <c r="AJ54"/>
  <c r="AJ53"/>
  <c r="AJ52"/>
  <c r="AJ51"/>
  <c r="AJ50"/>
  <c r="AJ49"/>
  <c r="AJ48"/>
  <c r="AJ47"/>
  <c r="AJ46"/>
  <c r="AJ45"/>
  <c r="AJ44"/>
  <c r="AJ43"/>
  <c r="AJ42"/>
  <c r="AJ41"/>
  <c r="AJ40"/>
  <c r="AJ39"/>
  <c r="AJ38"/>
  <c r="AJ37"/>
  <c r="AJ36"/>
  <c r="AJ35"/>
  <c r="AJ34"/>
  <c r="AJ33"/>
  <c r="AJ32"/>
  <c r="AJ31"/>
  <c r="AJ30"/>
  <c r="AJ29"/>
  <c r="AJ28"/>
  <c r="AJ27"/>
  <c r="AJ26"/>
  <c r="AJ25"/>
  <c r="AJ24"/>
  <c r="AJ23"/>
  <c r="AJ22"/>
  <c r="AJ21"/>
  <c r="AJ20"/>
  <c r="AJ19"/>
  <c r="AJ18"/>
  <c r="AJ17"/>
  <c r="AJ16"/>
  <c r="AJ15"/>
  <c r="AJ14"/>
  <c r="AJ13"/>
  <c r="AJ12"/>
  <c r="AJ11"/>
  <c r="AJ10"/>
  <c r="AJ9"/>
  <c r="AJ8"/>
  <c r="AJ7"/>
  <c r="AG1312"/>
  <c r="AG1310"/>
  <c r="AG1305"/>
  <c r="AG1304" s="1"/>
  <c r="AG1301"/>
  <c r="AG1288"/>
  <c r="AG1282"/>
  <c r="AG1276"/>
  <c r="AG1262"/>
  <c r="AG1247"/>
  <c r="AG1242"/>
  <c r="AG1238"/>
  <c r="AG1229"/>
  <c r="AG1212"/>
  <c r="AG1199"/>
  <c r="AG1190"/>
  <c r="AG1170"/>
  <c r="AG1150"/>
  <c r="AG1142"/>
  <c r="AG1135"/>
  <c r="AG1131"/>
  <c r="AG1125"/>
  <c r="AG1118"/>
  <c r="AG1108"/>
  <c r="AG1100"/>
  <c r="AG1093"/>
  <c r="AG1086"/>
  <c r="AG1077"/>
  <c r="AG1063"/>
  <c r="AG1058"/>
  <c r="AG1042"/>
  <c r="AG1032"/>
  <c r="AG1028"/>
  <c r="AG1023"/>
  <c r="AG1016"/>
  <c r="AG1011"/>
  <c r="AG1001"/>
  <c r="AG991"/>
  <c r="AG968"/>
  <c r="AG964"/>
  <c r="AG960"/>
  <c r="AG953"/>
  <c r="AG946"/>
  <c r="AG940"/>
  <c r="AG929"/>
  <c r="AG918"/>
  <c r="AG890"/>
  <c r="AG862"/>
  <c r="AG836"/>
  <c r="AG829"/>
  <c r="AG816"/>
  <c r="AG799"/>
  <c r="AG791"/>
  <c r="AG786"/>
  <c r="AG783"/>
  <c r="AG777"/>
  <c r="AG771"/>
  <c r="AG765"/>
  <c r="AG756"/>
  <c r="AG752"/>
  <c r="AG743"/>
  <c r="AG738"/>
  <c r="AG734"/>
  <c r="AG728"/>
  <c r="AG723"/>
  <c r="AG713"/>
  <c r="AG709"/>
  <c r="AG706"/>
  <c r="AG694"/>
  <c r="AG690"/>
  <c r="AG677"/>
  <c r="AG672"/>
  <c r="AG665"/>
  <c r="AG661"/>
  <c r="AG658"/>
  <c r="AG655"/>
  <c r="AG652"/>
  <c r="AG649"/>
  <c r="AG646"/>
  <c r="AG641"/>
  <c r="AG636"/>
  <c r="AG627"/>
  <c r="AG620"/>
  <c r="AG614"/>
  <c r="AG606"/>
  <c r="AG596"/>
  <c r="AG592"/>
  <c r="AG583"/>
  <c r="AG581"/>
  <c r="AG570"/>
  <c r="AG556"/>
  <c r="AG551"/>
  <c r="AG549"/>
  <c r="AG540" s="1"/>
  <c r="AG529"/>
  <c r="AG521"/>
  <c r="AG507"/>
  <c r="AG501"/>
  <c r="AG498"/>
  <c r="AG494"/>
  <c r="AG487"/>
  <c r="AG482"/>
  <c r="AG477"/>
  <c r="AG471"/>
  <c r="AG465"/>
  <c r="AG456"/>
  <c r="AG451"/>
  <c r="AG442"/>
  <c r="AG436"/>
  <c r="AG432"/>
  <c r="AG428"/>
  <c r="AG424"/>
  <c r="AG418"/>
  <c r="AG411"/>
  <c r="AG402"/>
  <c r="AG397"/>
  <c r="AG393"/>
  <c r="AG384"/>
  <c r="AG376"/>
  <c r="AG368"/>
  <c r="AG359"/>
  <c r="AG350"/>
  <c r="AG336"/>
  <c r="AG327"/>
  <c r="AG315"/>
  <c r="AG308"/>
  <c r="AG286"/>
  <c r="AG276"/>
  <c r="AG265"/>
  <c r="AG264" s="1"/>
  <c r="AG260"/>
  <c r="AG257"/>
  <c r="AG251"/>
  <c r="AG245"/>
  <c r="AG239"/>
  <c r="AG233"/>
  <c r="AG227"/>
  <c r="AG220"/>
  <c r="AG212"/>
  <c r="AG205"/>
  <c r="AG199"/>
  <c r="AG190"/>
  <c r="AG183"/>
  <c r="AG176"/>
  <c r="AG163"/>
  <c r="AG153"/>
  <c r="AG141"/>
  <c r="AG130"/>
  <c r="AG121"/>
  <c r="AG106"/>
  <c r="AG96"/>
  <c r="AG87"/>
  <c r="AG75"/>
  <c r="AG64"/>
  <c r="AG53"/>
  <c r="AG41"/>
  <c r="AG29"/>
  <c r="AG20"/>
  <c r="AG8"/>
  <c r="H12" i="7"/>
  <c r="G12"/>
  <c r="I87"/>
  <c r="G57"/>
  <c r="I31"/>
  <c r="I32"/>
  <c r="I33"/>
  <c r="I34"/>
  <c r="I35"/>
  <c r="I36"/>
  <c r="I113"/>
  <c r="AG1228" i="2" l="1"/>
  <c r="AG1246"/>
  <c r="AG967"/>
  <c r="AG671"/>
  <c r="AG555"/>
  <c r="AG396"/>
  <c r="AG506"/>
  <c r="AG742"/>
  <c r="AG835"/>
  <c r="AG275"/>
  <c r="AG1031"/>
  <c r="AG1107"/>
  <c r="AG1134"/>
  <c r="AG7"/>
  <c r="AG450"/>
  <c r="AG815"/>
  <c r="AG1149"/>
  <c r="C165" i="15"/>
  <c r="C137"/>
  <c r="AG6" i="2" l="1"/>
  <c r="J831"/>
  <c r="V831"/>
  <c r="C40" i="15"/>
  <c r="I61" i="7"/>
  <c r="AF1169" i="2"/>
  <c r="I20" i="7"/>
  <c r="I65" l="1"/>
  <c r="I66"/>
  <c r="I67"/>
  <c r="I68"/>
  <c r="I22" l="1"/>
  <c r="H25" i="4"/>
  <c r="G15" i="14"/>
  <c r="C20" i="3"/>
  <c r="T102" i="4"/>
  <c r="T103"/>
  <c r="T104"/>
  <c r="T105"/>
  <c r="T106"/>
  <c r="T107"/>
  <c r="T168"/>
  <c r="S102"/>
  <c r="S103"/>
  <c r="S104"/>
  <c r="S105"/>
  <c r="S106"/>
  <c r="S107"/>
  <c r="H38"/>
  <c r="H62" i="13"/>
  <c r="F61"/>
  <c r="H27" i="12"/>
  <c r="H28"/>
  <c r="C20" i="15"/>
  <c r="G8" i="14"/>
  <c r="B96" i="1"/>
  <c r="J1343" i="2"/>
  <c r="J1324"/>
  <c r="AF1303"/>
  <c r="H8" i="7"/>
  <c r="I8" s="1"/>
  <c r="G96" i="1"/>
  <c r="G60"/>
  <c r="K1367" i="2"/>
  <c r="K1366"/>
  <c r="K1365"/>
  <c r="K1364"/>
  <c r="K1363"/>
  <c r="K1362"/>
  <c r="K1361"/>
  <c r="K1360"/>
  <c r="K1359"/>
  <c r="K1358"/>
  <c r="K1357"/>
  <c r="K1356"/>
  <c r="K1355"/>
  <c r="K1354"/>
  <c r="K1353"/>
  <c r="K1352"/>
  <c r="K1351"/>
  <c r="K1350"/>
  <c r="K1349"/>
  <c r="K1348"/>
  <c r="K1347"/>
  <c r="K1346"/>
  <c r="K1345"/>
  <c r="K1344"/>
  <c r="K1342"/>
  <c r="K1341"/>
  <c r="K1340"/>
  <c r="K1339"/>
  <c r="K1338"/>
  <c r="K1337"/>
  <c r="K1336"/>
  <c r="K1335"/>
  <c r="K1334"/>
  <c r="K1333"/>
  <c r="K1332"/>
  <c r="K1331"/>
  <c r="K1330"/>
  <c r="K1329"/>
  <c r="K1328"/>
  <c r="K1327"/>
  <c r="K1326"/>
  <c r="K1325"/>
  <c r="K1311"/>
  <c r="K1309"/>
  <c r="K1308"/>
  <c r="K1307"/>
  <c r="K1306"/>
  <c r="K1303"/>
  <c r="K1302"/>
  <c r="K1299"/>
  <c r="K1298"/>
  <c r="K1297"/>
  <c r="K1296"/>
  <c r="K1295"/>
  <c r="K1294"/>
  <c r="K1293"/>
  <c r="K1292"/>
  <c r="K1291"/>
  <c r="K1290"/>
  <c r="K1289"/>
  <c r="K1287"/>
  <c r="K1286"/>
  <c r="K1285"/>
  <c r="K1284"/>
  <c r="K1283"/>
  <c r="K1281"/>
  <c r="K1280"/>
  <c r="K1279"/>
  <c r="K1278"/>
  <c r="K1277"/>
  <c r="K1275"/>
  <c r="K1274"/>
  <c r="K1273"/>
  <c r="K1272"/>
  <c r="K1271"/>
  <c r="K1270"/>
  <c r="K1269"/>
  <c r="K1268"/>
  <c r="K1267"/>
  <c r="K1266"/>
  <c r="K1265"/>
  <c r="K1264"/>
  <c r="K1263"/>
  <c r="K1261"/>
  <c r="K1260"/>
  <c r="K1259"/>
  <c r="K1258"/>
  <c r="K1257"/>
  <c r="K1256"/>
  <c r="K1255"/>
  <c r="K1254"/>
  <c r="K1253"/>
  <c r="K1252"/>
  <c r="K1251"/>
  <c r="K1250"/>
  <c r="K1249"/>
  <c r="K1248"/>
  <c r="K1245"/>
  <c r="K1244"/>
  <c r="K1243"/>
  <c r="K1241"/>
  <c r="K1240"/>
  <c r="K1239"/>
  <c r="K1237"/>
  <c r="K1236"/>
  <c r="K1235"/>
  <c r="K1234"/>
  <c r="K1233"/>
  <c r="K1232"/>
  <c r="K1231"/>
  <c r="K1230"/>
  <c r="K1227"/>
  <c r="K1226"/>
  <c r="K1225"/>
  <c r="K1224"/>
  <c r="K1223"/>
  <c r="K1222"/>
  <c r="K1221"/>
  <c r="K1220"/>
  <c r="K1219"/>
  <c r="K1218"/>
  <c r="K1217"/>
  <c r="K1216"/>
  <c r="K1215"/>
  <c r="K1214"/>
  <c r="K1213"/>
  <c r="K1211"/>
  <c r="K1210"/>
  <c r="K1209"/>
  <c r="K1208"/>
  <c r="K1207"/>
  <c r="K1206"/>
  <c r="K1205"/>
  <c r="K1204"/>
  <c r="K1203"/>
  <c r="K1202"/>
  <c r="K1201"/>
  <c r="K1200"/>
  <c r="K1198"/>
  <c r="K1197"/>
  <c r="K1196"/>
  <c r="K1195"/>
  <c r="K1194"/>
  <c r="K1193"/>
  <c r="K1192"/>
  <c r="K1191"/>
  <c r="K1189"/>
  <c r="K1188"/>
  <c r="K1187"/>
  <c r="K1186"/>
  <c r="K1185"/>
  <c r="K1184"/>
  <c r="K1183"/>
  <c r="K1182"/>
  <c r="K1181"/>
  <c r="K1180"/>
  <c r="K1179"/>
  <c r="K1178"/>
  <c r="K1177"/>
  <c r="K1176"/>
  <c r="K1175"/>
  <c r="K1174"/>
  <c r="K1173"/>
  <c r="K1172"/>
  <c r="K1171"/>
  <c r="K1169"/>
  <c r="K1168"/>
  <c r="K1167"/>
  <c r="K1166"/>
  <c r="K1165"/>
  <c r="K1164"/>
  <c r="K1163"/>
  <c r="K1162"/>
  <c r="K1161"/>
  <c r="K1160"/>
  <c r="K1159"/>
  <c r="K1158"/>
  <c r="K1157"/>
  <c r="K1156"/>
  <c r="K1155"/>
  <c r="K1154"/>
  <c r="K1153"/>
  <c r="K1152"/>
  <c r="K1151"/>
  <c r="K1148"/>
  <c r="K1147"/>
  <c r="K1146"/>
  <c r="K1145"/>
  <c r="K1144"/>
  <c r="K1143"/>
  <c r="K1141"/>
  <c r="K1140"/>
  <c r="K1139"/>
  <c r="K1138"/>
  <c r="K1137"/>
  <c r="K1136"/>
  <c r="K1133"/>
  <c r="K1132"/>
  <c r="K1130"/>
  <c r="K1129"/>
  <c r="K1128"/>
  <c r="K1127"/>
  <c r="K1126"/>
  <c r="K1124"/>
  <c r="K1123"/>
  <c r="K1122"/>
  <c r="K1121"/>
  <c r="K1120"/>
  <c r="K1119"/>
  <c r="K1117"/>
  <c r="K1116"/>
  <c r="K1115"/>
  <c r="K1114"/>
  <c r="K1113"/>
  <c r="K1112"/>
  <c r="K1111"/>
  <c r="K1110"/>
  <c r="K1109"/>
  <c r="K1106"/>
  <c r="K1105"/>
  <c r="K1104"/>
  <c r="K1103"/>
  <c r="K1102"/>
  <c r="K1101"/>
  <c r="K1099"/>
  <c r="K1098"/>
  <c r="K1097"/>
  <c r="K1096"/>
  <c r="K1095"/>
  <c r="K1094"/>
  <c r="K1092"/>
  <c r="K1091"/>
  <c r="K1090"/>
  <c r="K1089"/>
  <c r="K1088"/>
  <c r="K1087"/>
  <c r="K1085"/>
  <c r="K1084"/>
  <c r="K1083"/>
  <c r="K1082"/>
  <c r="K1081"/>
  <c r="K1080"/>
  <c r="K1079"/>
  <c r="K1078"/>
  <c r="K1076"/>
  <c r="K1075"/>
  <c r="K1074"/>
  <c r="K1073"/>
  <c r="K1072"/>
  <c r="K1071"/>
  <c r="K1070"/>
  <c r="K1069"/>
  <c r="K1068"/>
  <c r="K1067"/>
  <c r="K1066"/>
  <c r="K1065"/>
  <c r="K1064"/>
  <c r="K1062"/>
  <c r="K1061"/>
  <c r="K1060"/>
  <c r="K1059"/>
  <c r="K1057"/>
  <c r="K1056"/>
  <c r="K1055"/>
  <c r="K1054"/>
  <c r="K1053"/>
  <c r="K1052"/>
  <c r="K1051"/>
  <c r="K1050"/>
  <c r="K1049"/>
  <c r="K1048"/>
  <c r="K1047"/>
  <c r="K1046"/>
  <c r="K1045"/>
  <c r="K1044"/>
  <c r="K1043"/>
  <c r="K1041"/>
  <c r="K1040"/>
  <c r="K1039"/>
  <c r="K1038"/>
  <c r="K1037"/>
  <c r="K1036"/>
  <c r="K1035"/>
  <c r="K1034"/>
  <c r="K1033"/>
  <c r="K1030"/>
  <c r="K1029"/>
  <c r="K1027"/>
  <c r="K1026"/>
  <c r="K1025"/>
  <c r="K1024"/>
  <c r="K1022"/>
  <c r="K1021"/>
  <c r="K1020"/>
  <c r="K1019"/>
  <c r="K1018"/>
  <c r="K1017"/>
  <c r="K1015"/>
  <c r="K1014"/>
  <c r="K1013"/>
  <c r="K1012"/>
  <c r="K1010"/>
  <c r="K1009"/>
  <c r="K1008"/>
  <c r="K1007"/>
  <c r="K1006"/>
  <c r="K1005"/>
  <c r="K1004"/>
  <c r="K1003"/>
  <c r="K1002"/>
  <c r="K1000"/>
  <c r="K999"/>
  <c r="K998"/>
  <c r="K997"/>
  <c r="K996"/>
  <c r="K995"/>
  <c r="K994"/>
  <c r="K993"/>
  <c r="K992"/>
  <c r="K990"/>
  <c r="K989"/>
  <c r="K988"/>
  <c r="K987"/>
  <c r="K986"/>
  <c r="K985"/>
  <c r="K984"/>
  <c r="K983"/>
  <c r="K982"/>
  <c r="K981"/>
  <c r="K980"/>
  <c r="K979"/>
  <c r="K978"/>
  <c r="K977"/>
  <c r="K976"/>
  <c r="K975"/>
  <c r="K974"/>
  <c r="K973"/>
  <c r="K972"/>
  <c r="K971"/>
  <c r="K970"/>
  <c r="K969"/>
  <c r="K966"/>
  <c r="K965"/>
  <c r="K963"/>
  <c r="K962"/>
  <c r="K961"/>
  <c r="K959"/>
  <c r="K958"/>
  <c r="K957"/>
  <c r="K956"/>
  <c r="K955"/>
  <c r="K954"/>
  <c r="K952"/>
  <c r="K951"/>
  <c r="K950"/>
  <c r="K949"/>
  <c r="K948"/>
  <c r="K947"/>
  <c r="K945"/>
  <c r="K944"/>
  <c r="K943"/>
  <c r="K942"/>
  <c r="K941"/>
  <c r="K939"/>
  <c r="K938"/>
  <c r="K937"/>
  <c r="K936"/>
  <c r="K935"/>
  <c r="K934"/>
  <c r="K933"/>
  <c r="K932"/>
  <c r="K931"/>
  <c r="K930"/>
  <c r="K928"/>
  <c r="K927"/>
  <c r="K926"/>
  <c r="K925"/>
  <c r="K924"/>
  <c r="K923"/>
  <c r="K922"/>
  <c r="K921"/>
  <c r="K920"/>
  <c r="K919"/>
  <c r="K917"/>
  <c r="K916"/>
  <c r="K915"/>
  <c r="K914"/>
  <c r="K913"/>
  <c r="K912"/>
  <c r="K911"/>
  <c r="K910"/>
  <c r="K909"/>
  <c r="K908"/>
  <c r="K907"/>
  <c r="K906"/>
  <c r="K905"/>
  <c r="K904"/>
  <c r="K903"/>
  <c r="K902"/>
  <c r="K901"/>
  <c r="K900"/>
  <c r="K899"/>
  <c r="K898"/>
  <c r="K897"/>
  <c r="K896"/>
  <c r="K895"/>
  <c r="K894"/>
  <c r="K893"/>
  <c r="K892"/>
  <c r="K891"/>
  <c r="K889"/>
  <c r="K888"/>
  <c r="K887"/>
  <c r="K886"/>
  <c r="K885"/>
  <c r="K884"/>
  <c r="K883"/>
  <c r="K882"/>
  <c r="K881"/>
  <c r="K880"/>
  <c r="K879"/>
  <c r="K878"/>
  <c r="K877"/>
  <c r="K876"/>
  <c r="K875"/>
  <c r="K874"/>
  <c r="K873"/>
  <c r="K872"/>
  <c r="K871"/>
  <c r="K870"/>
  <c r="K869"/>
  <c r="K868"/>
  <c r="K867"/>
  <c r="K866"/>
  <c r="K865"/>
  <c r="K864"/>
  <c r="K863"/>
  <c r="K861"/>
  <c r="K860"/>
  <c r="K859"/>
  <c r="K858"/>
  <c r="K857"/>
  <c r="K856"/>
  <c r="K855"/>
  <c r="K854"/>
  <c r="K853"/>
  <c r="K852"/>
  <c r="K851"/>
  <c r="K850"/>
  <c r="K849"/>
  <c r="K848"/>
  <c r="K847"/>
  <c r="K846"/>
  <c r="K845"/>
  <c r="K844"/>
  <c r="K843"/>
  <c r="K842"/>
  <c r="K841"/>
  <c r="K840"/>
  <c r="K839"/>
  <c r="K838"/>
  <c r="K837"/>
  <c r="K834"/>
  <c r="K833"/>
  <c r="K832"/>
  <c r="K831"/>
  <c r="K830"/>
  <c r="K828"/>
  <c r="K827"/>
  <c r="K826"/>
  <c r="K825"/>
  <c r="K824"/>
  <c r="K823"/>
  <c r="K822"/>
  <c r="K821"/>
  <c r="K820"/>
  <c r="K819"/>
  <c r="K818"/>
  <c r="K817"/>
  <c r="K814"/>
  <c r="K813"/>
  <c r="K812"/>
  <c r="K811"/>
  <c r="K810"/>
  <c r="K809"/>
  <c r="K808"/>
  <c r="K807"/>
  <c r="K806"/>
  <c r="K805"/>
  <c r="K804"/>
  <c r="K803"/>
  <c r="K802"/>
  <c r="K801"/>
  <c r="K800"/>
  <c r="K798"/>
  <c r="K797"/>
  <c r="K796"/>
  <c r="K795"/>
  <c r="K794"/>
  <c r="K793"/>
  <c r="K792"/>
  <c r="K790"/>
  <c r="K789"/>
  <c r="K788"/>
  <c r="K787"/>
  <c r="K785"/>
  <c r="K784"/>
  <c r="K782"/>
  <c r="K781"/>
  <c r="K780"/>
  <c r="K779"/>
  <c r="K778"/>
  <c r="K776"/>
  <c r="K775"/>
  <c r="K774"/>
  <c r="K773"/>
  <c r="K772"/>
  <c r="K770"/>
  <c r="K769"/>
  <c r="K768"/>
  <c r="K767"/>
  <c r="K766"/>
  <c r="K764"/>
  <c r="K763"/>
  <c r="K762"/>
  <c r="K761"/>
  <c r="K760"/>
  <c r="K759"/>
  <c r="K758"/>
  <c r="K757"/>
  <c r="K755"/>
  <c r="K754"/>
  <c r="K753"/>
  <c r="K751"/>
  <c r="K750"/>
  <c r="K749"/>
  <c r="K748"/>
  <c r="K747"/>
  <c r="K746"/>
  <c r="K745"/>
  <c r="K744"/>
  <c r="K741"/>
  <c r="K740"/>
  <c r="K739"/>
  <c r="K737"/>
  <c r="K736"/>
  <c r="K735"/>
  <c r="K733"/>
  <c r="K732"/>
  <c r="K731"/>
  <c r="K730"/>
  <c r="K729"/>
  <c r="K727"/>
  <c r="K726"/>
  <c r="K725"/>
  <c r="K724"/>
  <c r="K722"/>
  <c r="K721"/>
  <c r="K720"/>
  <c r="K719"/>
  <c r="K718"/>
  <c r="K717"/>
  <c r="K716"/>
  <c r="K715"/>
  <c r="K714"/>
  <c r="K712"/>
  <c r="K711"/>
  <c r="K710"/>
  <c r="K708"/>
  <c r="K707"/>
  <c r="K705"/>
  <c r="K704"/>
  <c r="K703"/>
  <c r="K702"/>
  <c r="K701"/>
  <c r="K700"/>
  <c r="K699"/>
  <c r="K698"/>
  <c r="K697"/>
  <c r="K696"/>
  <c r="K695"/>
  <c r="K693"/>
  <c r="K692"/>
  <c r="K691"/>
  <c r="K689"/>
  <c r="K688"/>
  <c r="K687"/>
  <c r="K686"/>
  <c r="K685"/>
  <c r="K684"/>
  <c r="K683"/>
  <c r="K682"/>
  <c r="K681"/>
  <c r="K680"/>
  <c r="K679"/>
  <c r="K678"/>
  <c r="K676"/>
  <c r="K675"/>
  <c r="K674"/>
  <c r="K673"/>
  <c r="K670"/>
  <c r="K669"/>
  <c r="K668"/>
  <c r="K667"/>
  <c r="K666"/>
  <c r="K664"/>
  <c r="K663"/>
  <c r="K662"/>
  <c r="K660"/>
  <c r="K659"/>
  <c r="K657"/>
  <c r="K656"/>
  <c r="K654"/>
  <c r="K653"/>
  <c r="K651"/>
  <c r="K650"/>
  <c r="K648"/>
  <c r="K647"/>
  <c r="K645"/>
  <c r="K644"/>
  <c r="K643"/>
  <c r="K642"/>
  <c r="K640"/>
  <c r="K639"/>
  <c r="K638"/>
  <c r="K637"/>
  <c r="K635"/>
  <c r="K634"/>
  <c r="K633"/>
  <c r="K632"/>
  <c r="K631"/>
  <c r="K630"/>
  <c r="K629"/>
  <c r="K628"/>
  <c r="K626"/>
  <c r="K625"/>
  <c r="K624"/>
  <c r="K623"/>
  <c r="K622"/>
  <c r="K621"/>
  <c r="K619"/>
  <c r="K618"/>
  <c r="K617"/>
  <c r="K616"/>
  <c r="K615"/>
  <c r="K613"/>
  <c r="K612"/>
  <c r="K611"/>
  <c r="K610"/>
  <c r="K609"/>
  <c r="K608"/>
  <c r="K607"/>
  <c r="K605"/>
  <c r="K604"/>
  <c r="K603"/>
  <c r="K602"/>
  <c r="K601"/>
  <c r="K600"/>
  <c r="K599"/>
  <c r="K598"/>
  <c r="K597"/>
  <c r="K595"/>
  <c r="K594"/>
  <c r="K593"/>
  <c r="K591"/>
  <c r="K590"/>
  <c r="K589"/>
  <c r="K588"/>
  <c r="K587"/>
  <c r="K586"/>
  <c r="K585"/>
  <c r="K584"/>
  <c r="K582"/>
  <c r="K580"/>
  <c r="K579"/>
  <c r="K578"/>
  <c r="K577"/>
  <c r="K576"/>
  <c r="K575"/>
  <c r="K574"/>
  <c r="K573"/>
  <c r="K572"/>
  <c r="K571"/>
  <c r="K569"/>
  <c r="K568"/>
  <c r="K567"/>
  <c r="K566"/>
  <c r="K565"/>
  <c r="K564"/>
  <c r="K563"/>
  <c r="K562"/>
  <c r="K561"/>
  <c r="K560"/>
  <c r="K559"/>
  <c r="K558"/>
  <c r="K557"/>
  <c r="K554"/>
  <c r="K553"/>
  <c r="K552"/>
  <c r="K550"/>
  <c r="K548"/>
  <c r="K547"/>
  <c r="K546"/>
  <c r="K545"/>
  <c r="K544"/>
  <c r="K543"/>
  <c r="K542"/>
  <c r="K541"/>
  <c r="K539"/>
  <c r="K538"/>
  <c r="K537"/>
  <c r="K536"/>
  <c r="K535"/>
  <c r="K534"/>
  <c r="K533"/>
  <c r="K532"/>
  <c r="K531"/>
  <c r="K530"/>
  <c r="K528"/>
  <c r="K527"/>
  <c r="K526"/>
  <c r="K525"/>
  <c r="K524"/>
  <c r="K523"/>
  <c r="K522"/>
  <c r="K520"/>
  <c r="K519"/>
  <c r="K518"/>
  <c r="K517"/>
  <c r="K516"/>
  <c r="K515"/>
  <c r="K514"/>
  <c r="K513"/>
  <c r="K512"/>
  <c r="K511"/>
  <c r="K510"/>
  <c r="K509"/>
  <c r="K508"/>
  <c r="K505"/>
  <c r="K504"/>
  <c r="K503"/>
  <c r="K502"/>
  <c r="K500"/>
  <c r="K499"/>
  <c r="K497"/>
  <c r="K496"/>
  <c r="K495"/>
  <c r="K493"/>
  <c r="K492"/>
  <c r="K491"/>
  <c r="K490"/>
  <c r="K489"/>
  <c r="K488"/>
  <c r="K486"/>
  <c r="K485"/>
  <c r="K484"/>
  <c r="K483"/>
  <c r="K481"/>
  <c r="K480"/>
  <c r="K479"/>
  <c r="K478"/>
  <c r="K476"/>
  <c r="K475"/>
  <c r="K474"/>
  <c r="K473"/>
  <c r="K472"/>
  <c r="K470"/>
  <c r="K469"/>
  <c r="K468"/>
  <c r="K467"/>
  <c r="K466"/>
  <c r="K464"/>
  <c r="K463"/>
  <c r="K462"/>
  <c r="K461"/>
  <c r="K460"/>
  <c r="K459"/>
  <c r="K458"/>
  <c r="K457"/>
  <c r="K455"/>
  <c r="K454"/>
  <c r="K453"/>
  <c r="K452"/>
  <c r="K449"/>
  <c r="K448"/>
  <c r="K447"/>
  <c r="K446"/>
  <c r="K445"/>
  <c r="K444"/>
  <c r="K443"/>
  <c r="K441"/>
  <c r="K440"/>
  <c r="K439"/>
  <c r="K438"/>
  <c r="K437"/>
  <c r="K435"/>
  <c r="K434"/>
  <c r="K433"/>
  <c r="K431"/>
  <c r="K430"/>
  <c r="K429"/>
  <c r="K427"/>
  <c r="K426"/>
  <c r="K425"/>
  <c r="K423"/>
  <c r="K422"/>
  <c r="K421"/>
  <c r="K420"/>
  <c r="K419"/>
  <c r="K417"/>
  <c r="K416"/>
  <c r="K415"/>
  <c r="K414"/>
  <c r="K413"/>
  <c r="K412"/>
  <c r="K410"/>
  <c r="K409"/>
  <c r="K408"/>
  <c r="K407"/>
  <c r="K406"/>
  <c r="K405"/>
  <c r="K404"/>
  <c r="K403"/>
  <c r="K401"/>
  <c r="K400"/>
  <c r="K399"/>
  <c r="K398"/>
  <c r="K395"/>
  <c r="K394"/>
  <c r="K392"/>
  <c r="K391"/>
  <c r="K390"/>
  <c r="K389"/>
  <c r="K388"/>
  <c r="K387"/>
  <c r="K386"/>
  <c r="K385"/>
  <c r="K383"/>
  <c r="K382"/>
  <c r="K381"/>
  <c r="K380"/>
  <c r="K379"/>
  <c r="K378"/>
  <c r="K377"/>
  <c r="K375"/>
  <c r="K374"/>
  <c r="K373"/>
  <c r="K372"/>
  <c r="K371"/>
  <c r="K370"/>
  <c r="K369"/>
  <c r="K367"/>
  <c r="K366"/>
  <c r="K365"/>
  <c r="K364"/>
  <c r="K363"/>
  <c r="K362"/>
  <c r="K361"/>
  <c r="K360"/>
  <c r="K358"/>
  <c r="K357"/>
  <c r="K356"/>
  <c r="K355"/>
  <c r="K354"/>
  <c r="K353"/>
  <c r="K352"/>
  <c r="K351"/>
  <c r="K349"/>
  <c r="K348"/>
  <c r="K347"/>
  <c r="K346"/>
  <c r="K345"/>
  <c r="K344"/>
  <c r="K343"/>
  <c r="K342"/>
  <c r="K341"/>
  <c r="K340"/>
  <c r="K339"/>
  <c r="K338"/>
  <c r="K337"/>
  <c r="K335"/>
  <c r="K334"/>
  <c r="K333"/>
  <c r="K332"/>
  <c r="K331"/>
  <c r="K330"/>
  <c r="K329"/>
  <c r="K328"/>
  <c r="K326"/>
  <c r="K325"/>
  <c r="K324"/>
  <c r="K323"/>
  <c r="K322"/>
  <c r="K321"/>
  <c r="K320"/>
  <c r="K319"/>
  <c r="K318"/>
  <c r="K317"/>
  <c r="K316"/>
  <c r="K314"/>
  <c r="K313"/>
  <c r="K312"/>
  <c r="K311"/>
  <c r="K310"/>
  <c r="K309"/>
  <c r="K307"/>
  <c r="K306"/>
  <c r="K305"/>
  <c r="K304"/>
  <c r="K303"/>
  <c r="K302"/>
  <c r="K301"/>
  <c r="K300"/>
  <c r="K299"/>
  <c r="K298"/>
  <c r="K297"/>
  <c r="K296"/>
  <c r="K295"/>
  <c r="K294"/>
  <c r="K293"/>
  <c r="K292"/>
  <c r="K291"/>
  <c r="K290"/>
  <c r="K289"/>
  <c r="K288"/>
  <c r="K287"/>
  <c r="K285"/>
  <c r="K284"/>
  <c r="K283"/>
  <c r="K282"/>
  <c r="K281"/>
  <c r="K280"/>
  <c r="K279"/>
  <c r="K278"/>
  <c r="K277"/>
  <c r="K274"/>
  <c r="K273"/>
  <c r="K272"/>
  <c r="K271"/>
  <c r="K270"/>
  <c r="K269"/>
  <c r="K268"/>
  <c r="K267"/>
  <c r="K266"/>
  <c r="K263"/>
  <c r="K262"/>
  <c r="K261"/>
  <c r="K259"/>
  <c r="K258"/>
  <c r="K256"/>
  <c r="K255"/>
  <c r="K254"/>
  <c r="K253"/>
  <c r="K252"/>
  <c r="K250"/>
  <c r="K249"/>
  <c r="K248"/>
  <c r="K247"/>
  <c r="K246"/>
  <c r="K244"/>
  <c r="K243"/>
  <c r="K242"/>
  <c r="K241"/>
  <c r="K240"/>
  <c r="K238"/>
  <c r="K237"/>
  <c r="K236"/>
  <c r="K235"/>
  <c r="K234"/>
  <c r="K232"/>
  <c r="K231"/>
  <c r="K230"/>
  <c r="K229"/>
  <c r="K228"/>
  <c r="K226"/>
  <c r="K225"/>
  <c r="K224"/>
  <c r="K223"/>
  <c r="K222"/>
  <c r="K221"/>
  <c r="K219"/>
  <c r="K218"/>
  <c r="K217"/>
  <c r="K216"/>
  <c r="K215"/>
  <c r="K214"/>
  <c r="K213"/>
  <c r="K211"/>
  <c r="K210"/>
  <c r="K209"/>
  <c r="K208"/>
  <c r="K207"/>
  <c r="K206"/>
  <c r="K204"/>
  <c r="K203"/>
  <c r="K202"/>
  <c r="K201"/>
  <c r="K200"/>
  <c r="K198"/>
  <c r="K197"/>
  <c r="K196"/>
  <c r="K195"/>
  <c r="K194"/>
  <c r="K193"/>
  <c r="K192"/>
  <c r="K191"/>
  <c r="K189"/>
  <c r="K188"/>
  <c r="K187"/>
  <c r="K186"/>
  <c r="K185"/>
  <c r="K184"/>
  <c r="K182"/>
  <c r="K181"/>
  <c r="K180"/>
  <c r="K179"/>
  <c r="K178"/>
  <c r="K177"/>
  <c r="K175"/>
  <c r="K174"/>
  <c r="K173"/>
  <c r="K172"/>
  <c r="K171"/>
  <c r="K170"/>
  <c r="K169"/>
  <c r="K168"/>
  <c r="K167"/>
  <c r="K166"/>
  <c r="K165"/>
  <c r="K164"/>
  <c r="K162"/>
  <c r="K161"/>
  <c r="K160"/>
  <c r="K159"/>
  <c r="K158"/>
  <c r="K157"/>
  <c r="K156"/>
  <c r="K155"/>
  <c r="K154"/>
  <c r="K152"/>
  <c r="K151"/>
  <c r="K150"/>
  <c r="K149"/>
  <c r="K148"/>
  <c r="K147"/>
  <c r="K146"/>
  <c r="K145"/>
  <c r="K144"/>
  <c r="K143"/>
  <c r="K142"/>
  <c r="K140"/>
  <c r="K139"/>
  <c r="K138"/>
  <c r="K137"/>
  <c r="K136"/>
  <c r="K135"/>
  <c r="K134"/>
  <c r="K133"/>
  <c r="K132"/>
  <c r="K131"/>
  <c r="K129"/>
  <c r="K128"/>
  <c r="K127"/>
  <c r="K126"/>
  <c r="K125"/>
  <c r="K124"/>
  <c r="K123"/>
  <c r="K122"/>
  <c r="K120"/>
  <c r="K119"/>
  <c r="K118"/>
  <c r="K117"/>
  <c r="K116"/>
  <c r="K115"/>
  <c r="K114"/>
  <c r="K113"/>
  <c r="K112"/>
  <c r="K111"/>
  <c r="K110"/>
  <c r="K109"/>
  <c r="K108"/>
  <c r="K107"/>
  <c r="K105"/>
  <c r="K104"/>
  <c r="K103"/>
  <c r="K102"/>
  <c r="K101"/>
  <c r="K100"/>
  <c r="K99"/>
  <c r="K98"/>
  <c r="K97"/>
  <c r="K95"/>
  <c r="K94"/>
  <c r="K93"/>
  <c r="K92"/>
  <c r="K91"/>
  <c r="K90"/>
  <c r="K89"/>
  <c r="K88"/>
  <c r="K86"/>
  <c r="K85"/>
  <c r="K84"/>
  <c r="K83"/>
  <c r="K82"/>
  <c r="K81"/>
  <c r="K80"/>
  <c r="K79"/>
  <c r="K78"/>
  <c r="K77"/>
  <c r="K76"/>
  <c r="K74"/>
  <c r="K73"/>
  <c r="K72"/>
  <c r="K71"/>
  <c r="K70"/>
  <c r="K69"/>
  <c r="K68"/>
  <c r="K67"/>
  <c r="K66"/>
  <c r="K65"/>
  <c r="K63"/>
  <c r="K62"/>
  <c r="K61"/>
  <c r="K60"/>
  <c r="K59"/>
  <c r="K58"/>
  <c r="K57"/>
  <c r="K56"/>
  <c r="K55"/>
  <c r="K54"/>
  <c r="K52"/>
  <c r="K51"/>
  <c r="K50"/>
  <c r="K49"/>
  <c r="K48"/>
  <c r="K47"/>
  <c r="K46"/>
  <c r="K45"/>
  <c r="K44"/>
  <c r="K43"/>
  <c r="K42"/>
  <c r="K40"/>
  <c r="K39"/>
  <c r="K38"/>
  <c r="K37"/>
  <c r="K36"/>
  <c r="K35"/>
  <c r="K34"/>
  <c r="K33"/>
  <c r="K32"/>
  <c r="K31"/>
  <c r="K30"/>
  <c r="K28"/>
  <c r="K27"/>
  <c r="K26"/>
  <c r="K25"/>
  <c r="K24"/>
  <c r="K23"/>
  <c r="K22"/>
  <c r="K21"/>
  <c r="K19"/>
  <c r="K18"/>
  <c r="K17"/>
  <c r="K16"/>
  <c r="K15"/>
  <c r="K14"/>
  <c r="K13"/>
  <c r="K12"/>
  <c r="K11"/>
  <c r="K10"/>
  <c r="K9"/>
  <c r="AH1324"/>
  <c r="AH1343"/>
  <c r="H27" i="4"/>
  <c r="H8" i="14"/>
  <c r="G10"/>
  <c r="F10"/>
  <c r="H12"/>
  <c r="F4"/>
  <c r="G14"/>
  <c r="F14"/>
  <c r="G5"/>
  <c r="F5"/>
  <c r="H17"/>
  <c r="H16"/>
  <c r="H15"/>
  <c r="H11"/>
  <c r="H7"/>
  <c r="AF1343" i="2"/>
  <c r="AF1324"/>
  <c r="AL6"/>
  <c r="I13" i="7"/>
  <c r="I14"/>
  <c r="I15"/>
  <c r="I16"/>
  <c r="H6" i="14"/>
  <c r="AH1313" i="2"/>
  <c r="AH1310"/>
  <c r="AH1305"/>
  <c r="AH1304" s="1"/>
  <c r="AH1301"/>
  <c r="AH1288"/>
  <c r="AH1282"/>
  <c r="AH1276"/>
  <c r="AH1262"/>
  <c r="AH1247"/>
  <c r="AH1242"/>
  <c r="AH1238"/>
  <c r="AH1229"/>
  <c r="AH1212"/>
  <c r="AH1199"/>
  <c r="AH1190"/>
  <c r="AH1170"/>
  <c r="AH1150"/>
  <c r="AH1142"/>
  <c r="AH1135"/>
  <c r="AH1131"/>
  <c r="AH1125"/>
  <c r="AH1118"/>
  <c r="AH1108"/>
  <c r="AH1100"/>
  <c r="AH1093"/>
  <c r="AH1086"/>
  <c r="AH1077"/>
  <c r="AH1063"/>
  <c r="AH1058"/>
  <c r="AH1042"/>
  <c r="AH1032"/>
  <c r="AH1028"/>
  <c r="AH1023"/>
  <c r="AH1016"/>
  <c r="AH1011"/>
  <c r="AH1001"/>
  <c r="AH991"/>
  <c r="AH968"/>
  <c r="AH964"/>
  <c r="AH960"/>
  <c r="AH953"/>
  <c r="AH946"/>
  <c r="AH940"/>
  <c r="AH929"/>
  <c r="AH918"/>
  <c r="AH890"/>
  <c r="AH862"/>
  <c r="AH836"/>
  <c r="AH829"/>
  <c r="AH816"/>
  <c r="AH799"/>
  <c r="AH791"/>
  <c r="AH786"/>
  <c r="AH783"/>
  <c r="AH777"/>
  <c r="AH771"/>
  <c r="AH765"/>
  <c r="AH756"/>
  <c r="AH752"/>
  <c r="AH743"/>
  <c r="AH738"/>
  <c r="AH734"/>
  <c r="AH728"/>
  <c r="AH723"/>
  <c r="AH713"/>
  <c r="AH709"/>
  <c r="AH706"/>
  <c r="AH694"/>
  <c r="AH690"/>
  <c r="AH677"/>
  <c r="AH672"/>
  <c r="AH665"/>
  <c r="AH661"/>
  <c r="AH658"/>
  <c r="AH655"/>
  <c r="AH652"/>
  <c r="AH649"/>
  <c r="AH646"/>
  <c r="AH641"/>
  <c r="AH636"/>
  <c r="AH627"/>
  <c r="AH620"/>
  <c r="AH614"/>
  <c r="AH606"/>
  <c r="AH596"/>
  <c r="AH592"/>
  <c r="AH583"/>
  <c r="AH581"/>
  <c r="AH570"/>
  <c r="AH556"/>
  <c r="AH551"/>
  <c r="AH549"/>
  <c r="AH540" s="1"/>
  <c r="AH529"/>
  <c r="AH521"/>
  <c r="AH507"/>
  <c r="AH501"/>
  <c r="AH498"/>
  <c r="AH494"/>
  <c r="AH487"/>
  <c r="AH482"/>
  <c r="AH477"/>
  <c r="AH471"/>
  <c r="AH465"/>
  <c r="AH456"/>
  <c r="AH451"/>
  <c r="AH442"/>
  <c r="AH436"/>
  <c r="AH432"/>
  <c r="AH428"/>
  <c r="AH424"/>
  <c r="AH418"/>
  <c r="AH411"/>
  <c r="AH402"/>
  <c r="AH397"/>
  <c r="AH393"/>
  <c r="AH384"/>
  <c r="AH376"/>
  <c r="AH368"/>
  <c r="AH359"/>
  <c r="AH350"/>
  <c r="AH336"/>
  <c r="AH327"/>
  <c r="AH315"/>
  <c r="AH308"/>
  <c r="AH286"/>
  <c r="AH276"/>
  <c r="AH265"/>
  <c r="AH264" s="1"/>
  <c r="AH260"/>
  <c r="AH257"/>
  <c r="AH251"/>
  <c r="AH245"/>
  <c r="AH239"/>
  <c r="AH233"/>
  <c r="AH227"/>
  <c r="AH220"/>
  <c r="AH212"/>
  <c r="AH205"/>
  <c r="AH199"/>
  <c r="AH190"/>
  <c r="AH183"/>
  <c r="AH176"/>
  <c r="AH163"/>
  <c r="AH153"/>
  <c r="AH141"/>
  <c r="AH130"/>
  <c r="AH121"/>
  <c r="AH106"/>
  <c r="AH96"/>
  <c r="AH87"/>
  <c r="AH75"/>
  <c r="AH64"/>
  <c r="AH53"/>
  <c r="AH41"/>
  <c r="AH29"/>
  <c r="AH20"/>
  <c r="AH8"/>
  <c r="AF1318"/>
  <c r="AF1313"/>
  <c r="AF1310"/>
  <c r="AF1305"/>
  <c r="AF1304" s="1"/>
  <c r="AF1301"/>
  <c r="AF1288"/>
  <c r="AF1282"/>
  <c r="AF1276"/>
  <c r="AF1262"/>
  <c r="AF1247"/>
  <c r="AF1242"/>
  <c r="AF1238"/>
  <c r="AF1229"/>
  <c r="AF1212"/>
  <c r="AF1199"/>
  <c r="AF1190"/>
  <c r="AF1170"/>
  <c r="AF1150"/>
  <c r="AF1142"/>
  <c r="AF1135"/>
  <c r="AF1131"/>
  <c r="AF1125"/>
  <c r="AF1118"/>
  <c r="AF1108"/>
  <c r="AF1100"/>
  <c r="AF1093"/>
  <c r="AF1086"/>
  <c r="AF1077"/>
  <c r="AF1063"/>
  <c r="AF1058"/>
  <c r="AF1042"/>
  <c r="AF1032"/>
  <c r="AF1028"/>
  <c r="AF1023"/>
  <c r="AF1016"/>
  <c r="AF1011"/>
  <c r="AF1001"/>
  <c r="AF991"/>
  <c r="AF968"/>
  <c r="AF964"/>
  <c r="AF960"/>
  <c r="AF953"/>
  <c r="AF946"/>
  <c r="AF940"/>
  <c r="AF929"/>
  <c r="AF918"/>
  <c r="AF890"/>
  <c r="AF862"/>
  <c r="AF836"/>
  <c r="AF829"/>
  <c r="AF816"/>
  <c r="AF799"/>
  <c r="AF791"/>
  <c r="AF786"/>
  <c r="AF783"/>
  <c r="AF777"/>
  <c r="AF771"/>
  <c r="AF765"/>
  <c r="AF756"/>
  <c r="AF752"/>
  <c r="AF743"/>
  <c r="AF738"/>
  <c r="AF734"/>
  <c r="AF728"/>
  <c r="AF723"/>
  <c r="AF713"/>
  <c r="AF709"/>
  <c r="AF706"/>
  <c r="AF694"/>
  <c r="AF690"/>
  <c r="AF677"/>
  <c r="AF672"/>
  <c r="AF665"/>
  <c r="AF661"/>
  <c r="AF658"/>
  <c r="AF655"/>
  <c r="AF652"/>
  <c r="AF649"/>
  <c r="AF646"/>
  <c r="AF641"/>
  <c r="AF636"/>
  <c r="AF627"/>
  <c r="AF620"/>
  <c r="AF614"/>
  <c r="AF606"/>
  <c r="AF596"/>
  <c r="AF592"/>
  <c r="AF583"/>
  <c r="AF581"/>
  <c r="AF570"/>
  <c r="AF556"/>
  <c r="AF551"/>
  <c r="AF549"/>
  <c r="AF540" s="1"/>
  <c r="AF529"/>
  <c r="AF521"/>
  <c r="AF507"/>
  <c r="AF501"/>
  <c r="AF498"/>
  <c r="AF494"/>
  <c r="AF487"/>
  <c r="AF482"/>
  <c r="AF477"/>
  <c r="AF471"/>
  <c r="AF465"/>
  <c r="AF456"/>
  <c r="AF451"/>
  <c r="AF442"/>
  <c r="AF436"/>
  <c r="AF432"/>
  <c r="AF428"/>
  <c r="AF424"/>
  <c r="AF418"/>
  <c r="AF411"/>
  <c r="AF402"/>
  <c r="AF397"/>
  <c r="AF393"/>
  <c r="AF384"/>
  <c r="AF376"/>
  <c r="AF368"/>
  <c r="AF359"/>
  <c r="AF350"/>
  <c r="AF336"/>
  <c r="AF327"/>
  <c r="AF315"/>
  <c r="AF308"/>
  <c r="AF286"/>
  <c r="AF276"/>
  <c r="AF265"/>
  <c r="AF264" s="1"/>
  <c r="AF260"/>
  <c r="AF257"/>
  <c r="AF251"/>
  <c r="AF245"/>
  <c r="AF239"/>
  <c r="AF233"/>
  <c r="AF227"/>
  <c r="AF220"/>
  <c r="AF212"/>
  <c r="AF205"/>
  <c r="AF199"/>
  <c r="AF190"/>
  <c r="AF183"/>
  <c r="AF176"/>
  <c r="AF163"/>
  <c r="AF153"/>
  <c r="AF141"/>
  <c r="AF130"/>
  <c r="AF121"/>
  <c r="AF106"/>
  <c r="AF96"/>
  <c r="AF87"/>
  <c r="AF75"/>
  <c r="AF64"/>
  <c r="AF53"/>
  <c r="AF41"/>
  <c r="AF29"/>
  <c r="AF20"/>
  <c r="AF8"/>
  <c r="AE1318"/>
  <c r="AE1313"/>
  <c r="AE1310"/>
  <c r="AE1305"/>
  <c r="AE1301"/>
  <c r="AE1288"/>
  <c r="AE1282"/>
  <c r="AE1276"/>
  <c r="AE1262"/>
  <c r="AE1247"/>
  <c r="AE1242"/>
  <c r="AE1238"/>
  <c r="AE1229"/>
  <c r="AE1212"/>
  <c r="AE1199"/>
  <c r="AE1190"/>
  <c r="AE1170"/>
  <c r="AE1150"/>
  <c r="AE1142"/>
  <c r="AE1135"/>
  <c r="AE1131"/>
  <c r="AE1125"/>
  <c r="AE1118"/>
  <c r="AE1108"/>
  <c r="AE1100"/>
  <c r="AE1093"/>
  <c r="AE1086"/>
  <c r="AE1077"/>
  <c r="AE1063"/>
  <c r="AE1058"/>
  <c r="AE1042"/>
  <c r="AE1032"/>
  <c r="AE1028"/>
  <c r="AE1023"/>
  <c r="AE1016"/>
  <c r="AE1011"/>
  <c r="AE1001"/>
  <c r="AE991"/>
  <c r="AE968"/>
  <c r="AE964"/>
  <c r="AE960"/>
  <c r="AE953"/>
  <c r="AE946"/>
  <c r="AE940"/>
  <c r="AE929"/>
  <c r="AE918"/>
  <c r="AE890"/>
  <c r="AE862"/>
  <c r="AE836"/>
  <c r="AE829"/>
  <c r="AE816"/>
  <c r="AE799"/>
  <c r="AE791"/>
  <c r="AE786"/>
  <c r="AE783"/>
  <c r="AE777"/>
  <c r="AE771"/>
  <c r="AE765"/>
  <c r="AE756"/>
  <c r="AE752"/>
  <c r="AE743"/>
  <c r="AE738"/>
  <c r="AE734"/>
  <c r="AE728"/>
  <c r="AE723"/>
  <c r="AE713"/>
  <c r="AE709"/>
  <c r="AE706"/>
  <c r="AE694"/>
  <c r="AE690"/>
  <c r="AE677"/>
  <c r="AE672"/>
  <c r="AE665"/>
  <c r="AE661"/>
  <c r="AE658"/>
  <c r="AE655"/>
  <c r="AE652"/>
  <c r="AE649"/>
  <c r="AE646"/>
  <c r="AE641"/>
  <c r="AE636"/>
  <c r="AE627"/>
  <c r="AE620"/>
  <c r="AE614"/>
  <c r="AE606"/>
  <c r="AE596"/>
  <c r="AE592"/>
  <c r="AE583"/>
  <c r="AE581"/>
  <c r="AE570"/>
  <c r="AE556"/>
  <c r="AE551"/>
  <c r="AE549"/>
  <c r="AE529"/>
  <c r="AE521"/>
  <c r="AE507"/>
  <c r="AE501"/>
  <c r="AE498"/>
  <c r="AE494"/>
  <c r="AE487"/>
  <c r="AE482"/>
  <c r="AE477"/>
  <c r="AE471"/>
  <c r="AE465"/>
  <c r="AE456"/>
  <c r="AE451"/>
  <c r="AE442"/>
  <c r="AE436"/>
  <c r="AE432"/>
  <c r="AE428"/>
  <c r="AE424"/>
  <c r="AE418"/>
  <c r="AE411"/>
  <c r="AE402"/>
  <c r="AE397"/>
  <c r="AE393"/>
  <c r="AE384"/>
  <c r="AE376"/>
  <c r="AE368"/>
  <c r="AE359"/>
  <c r="AE350"/>
  <c r="AE336"/>
  <c r="AE327"/>
  <c r="AE315"/>
  <c r="AE308"/>
  <c r="AE286"/>
  <c r="AE276"/>
  <c r="AE265"/>
  <c r="AE264" s="1"/>
  <c r="AE260"/>
  <c r="AE257"/>
  <c r="AE251"/>
  <c r="AE245"/>
  <c r="AE239"/>
  <c r="AE233"/>
  <c r="AE227"/>
  <c r="AE220"/>
  <c r="AE212"/>
  <c r="AE205"/>
  <c r="AE199"/>
  <c r="AE190"/>
  <c r="AE183"/>
  <c r="AE176"/>
  <c r="AE163"/>
  <c r="AE153"/>
  <c r="AE141"/>
  <c r="AE130"/>
  <c r="AE121"/>
  <c r="AE106"/>
  <c r="AE96"/>
  <c r="AE87"/>
  <c r="AE75"/>
  <c r="AE64"/>
  <c r="AE53"/>
  <c r="AE41"/>
  <c r="AE29"/>
  <c r="AE20"/>
  <c r="AE8"/>
  <c r="C10" i="15"/>
  <c r="C16"/>
  <c r="C11" s="1"/>
  <c r="C30"/>
  <c r="C41"/>
  <c r="C53"/>
  <c r="C64"/>
  <c r="C67"/>
  <c r="C71"/>
  <c r="C129"/>
  <c r="C128" s="1"/>
  <c r="J972" i="2"/>
  <c r="L1366"/>
  <c r="D1311"/>
  <c r="E1311"/>
  <c r="E1309"/>
  <c r="E1308"/>
  <c r="E1307"/>
  <c r="E1306"/>
  <c r="E1303"/>
  <c r="E1302"/>
  <c r="E1300"/>
  <c r="E1299"/>
  <c r="E1298"/>
  <c r="E1297"/>
  <c r="E1296"/>
  <c r="E1295"/>
  <c r="E1294"/>
  <c r="E1293"/>
  <c r="E1292"/>
  <c r="E1291"/>
  <c r="E1290"/>
  <c r="E1289"/>
  <c r="E1287"/>
  <c r="E1286"/>
  <c r="E1285"/>
  <c r="E1284"/>
  <c r="E1283"/>
  <c r="E1281"/>
  <c r="E1280"/>
  <c r="E1279"/>
  <c r="E1278"/>
  <c r="E1277"/>
  <c r="E1275"/>
  <c r="E1274"/>
  <c r="E1273"/>
  <c r="E1272"/>
  <c r="E1271"/>
  <c r="E1270"/>
  <c r="E1269"/>
  <c r="E1268"/>
  <c r="E1267"/>
  <c r="E1266"/>
  <c r="E1265"/>
  <c r="E1264"/>
  <c r="E1263"/>
  <c r="E1261"/>
  <c r="E1260"/>
  <c r="E1259"/>
  <c r="E1258"/>
  <c r="E1257"/>
  <c r="E1256"/>
  <c r="E1255"/>
  <c r="E1254"/>
  <c r="E1253"/>
  <c r="E1252"/>
  <c r="E1251"/>
  <c r="E1250"/>
  <c r="E1249"/>
  <c r="E1248"/>
  <c r="E1245"/>
  <c r="E1244"/>
  <c r="E1243"/>
  <c r="E1241"/>
  <c r="E1240"/>
  <c r="E1239"/>
  <c r="E1237"/>
  <c r="E1236"/>
  <c r="E1235"/>
  <c r="E1234"/>
  <c r="E1233"/>
  <c r="E1232"/>
  <c r="E1231"/>
  <c r="E1230"/>
  <c r="E1227"/>
  <c r="E1226"/>
  <c r="E1225"/>
  <c r="E1224"/>
  <c r="E1223"/>
  <c r="E1222"/>
  <c r="E1221"/>
  <c r="E1220"/>
  <c r="E1219"/>
  <c r="E1218"/>
  <c r="E1217"/>
  <c r="E1216"/>
  <c r="E1215"/>
  <c r="E1214"/>
  <c r="E1213"/>
  <c r="E1211"/>
  <c r="E1210"/>
  <c r="E1209"/>
  <c r="E1208"/>
  <c r="E1207"/>
  <c r="E1206"/>
  <c r="E1205"/>
  <c r="E1204"/>
  <c r="E1203"/>
  <c r="E1202"/>
  <c r="E1201"/>
  <c r="E1200"/>
  <c r="E1198"/>
  <c r="E1197"/>
  <c r="E1196"/>
  <c r="E1195"/>
  <c r="E1194"/>
  <c r="E1193"/>
  <c r="E1192"/>
  <c r="E1191"/>
  <c r="E1189"/>
  <c r="E1188"/>
  <c r="E1187"/>
  <c r="E1186"/>
  <c r="E1185"/>
  <c r="E1184"/>
  <c r="E1183"/>
  <c r="E1182"/>
  <c r="E1181"/>
  <c r="E1180"/>
  <c r="E1179"/>
  <c r="E1178"/>
  <c r="E1177"/>
  <c r="E1176"/>
  <c r="E1175"/>
  <c r="E1174"/>
  <c r="E1173"/>
  <c r="E1172"/>
  <c r="E1171"/>
  <c r="E1169"/>
  <c r="E1168"/>
  <c r="E1167"/>
  <c r="E1166"/>
  <c r="E1165"/>
  <c r="E1164"/>
  <c r="E1163"/>
  <c r="E1162"/>
  <c r="E1161"/>
  <c r="E1160"/>
  <c r="E1159"/>
  <c r="E1158"/>
  <c r="E1157"/>
  <c r="E1156"/>
  <c r="E1155"/>
  <c r="E1154"/>
  <c r="E1153"/>
  <c r="E1152"/>
  <c r="E1151"/>
  <c r="E1148"/>
  <c r="E1147"/>
  <c r="E1146"/>
  <c r="E1145"/>
  <c r="E1144"/>
  <c r="E1143"/>
  <c r="E1141"/>
  <c r="E1140"/>
  <c r="E1139"/>
  <c r="E1138"/>
  <c r="E1137"/>
  <c r="E1136"/>
  <c r="E1133"/>
  <c r="E1132"/>
  <c r="E1130"/>
  <c r="E1129"/>
  <c r="E1128"/>
  <c r="E1127"/>
  <c r="E1126"/>
  <c r="E1124"/>
  <c r="E1123"/>
  <c r="E1122"/>
  <c r="E1121"/>
  <c r="E1120"/>
  <c r="E1119"/>
  <c r="E1117"/>
  <c r="E1116"/>
  <c r="E1115"/>
  <c r="E1114"/>
  <c r="E1113"/>
  <c r="E1112"/>
  <c r="E1111"/>
  <c r="E1110"/>
  <c r="E1109"/>
  <c r="E1106"/>
  <c r="E1105"/>
  <c r="E1104"/>
  <c r="E1103"/>
  <c r="E1102"/>
  <c r="E1101"/>
  <c r="E1099"/>
  <c r="E1098"/>
  <c r="E1097"/>
  <c r="E1096"/>
  <c r="E1095"/>
  <c r="E1094"/>
  <c r="E1092"/>
  <c r="E1091"/>
  <c r="E1090"/>
  <c r="E1089"/>
  <c r="E1088"/>
  <c r="E1087"/>
  <c r="E1085"/>
  <c r="E1084"/>
  <c r="E1083"/>
  <c r="E1082"/>
  <c r="E1081"/>
  <c r="E1080"/>
  <c r="E1079"/>
  <c r="E1078"/>
  <c r="E1076"/>
  <c r="E1075"/>
  <c r="E1074"/>
  <c r="E1073"/>
  <c r="E1072"/>
  <c r="E1071"/>
  <c r="E1070"/>
  <c r="E1069"/>
  <c r="E1068"/>
  <c r="E1067"/>
  <c r="E1066"/>
  <c r="E1065"/>
  <c r="E1064"/>
  <c r="E1062"/>
  <c r="E1061"/>
  <c r="E1060"/>
  <c r="E1059"/>
  <c r="E1057"/>
  <c r="E1056"/>
  <c r="E1055"/>
  <c r="E1054"/>
  <c r="E1053"/>
  <c r="E1052"/>
  <c r="E1051"/>
  <c r="E1050"/>
  <c r="E1049"/>
  <c r="E1048"/>
  <c r="E1047"/>
  <c r="E1046"/>
  <c r="E1045"/>
  <c r="E1044"/>
  <c r="E1043"/>
  <c r="E1041"/>
  <c r="E1040"/>
  <c r="E1039"/>
  <c r="E1038"/>
  <c r="E1037"/>
  <c r="E1036"/>
  <c r="E1035"/>
  <c r="E1034"/>
  <c r="E1033"/>
  <c r="E1030"/>
  <c r="E1029"/>
  <c r="E1027"/>
  <c r="E1026"/>
  <c r="E1025"/>
  <c r="E1024"/>
  <c r="E1022"/>
  <c r="E1021"/>
  <c r="E1020"/>
  <c r="E1019"/>
  <c r="E1018"/>
  <c r="E1017"/>
  <c r="E1015"/>
  <c r="E1014"/>
  <c r="E1013"/>
  <c r="E1012"/>
  <c r="E1010"/>
  <c r="E1009"/>
  <c r="E1008"/>
  <c r="E1007"/>
  <c r="E1006"/>
  <c r="E1005"/>
  <c r="E1004"/>
  <c r="E1003"/>
  <c r="E1002"/>
  <c r="E1000"/>
  <c r="E999"/>
  <c r="E998"/>
  <c r="E997"/>
  <c r="E996"/>
  <c r="E995"/>
  <c r="E994"/>
  <c r="E993"/>
  <c r="E992"/>
  <c r="E990"/>
  <c r="E989"/>
  <c r="E988"/>
  <c r="E987"/>
  <c r="E986"/>
  <c r="E985"/>
  <c r="E984"/>
  <c r="E983"/>
  <c r="E982"/>
  <c r="E981"/>
  <c r="E980"/>
  <c r="E979"/>
  <c r="E978"/>
  <c r="E977"/>
  <c r="E976"/>
  <c r="E975"/>
  <c r="E974"/>
  <c r="E973"/>
  <c r="E972"/>
  <c r="E971"/>
  <c r="E970"/>
  <c r="E969"/>
  <c r="E966"/>
  <c r="E965"/>
  <c r="E963"/>
  <c r="E962"/>
  <c r="E961"/>
  <c r="E959"/>
  <c r="E958"/>
  <c r="E957"/>
  <c r="E956"/>
  <c r="E955"/>
  <c r="E954"/>
  <c r="E952"/>
  <c r="E951"/>
  <c r="E950"/>
  <c r="E949"/>
  <c r="E948"/>
  <c r="E947"/>
  <c r="E945"/>
  <c r="E944"/>
  <c r="E943"/>
  <c r="E942"/>
  <c r="E941"/>
  <c r="E939"/>
  <c r="E938"/>
  <c r="E937"/>
  <c r="E936"/>
  <c r="E935"/>
  <c r="E934"/>
  <c r="E933"/>
  <c r="E932"/>
  <c r="E931"/>
  <c r="E930"/>
  <c r="E928"/>
  <c r="E927"/>
  <c r="E926"/>
  <c r="E925"/>
  <c r="E924"/>
  <c r="E923"/>
  <c r="E922"/>
  <c r="E921"/>
  <c r="E920"/>
  <c r="E919"/>
  <c r="E917"/>
  <c r="E916"/>
  <c r="E915"/>
  <c r="E914"/>
  <c r="E913"/>
  <c r="E912"/>
  <c r="E911"/>
  <c r="E910"/>
  <c r="E909"/>
  <c r="E908"/>
  <c r="E907"/>
  <c r="E906"/>
  <c r="E905"/>
  <c r="E904"/>
  <c r="E903"/>
  <c r="E902"/>
  <c r="E901"/>
  <c r="E900"/>
  <c r="E899"/>
  <c r="E898"/>
  <c r="E897"/>
  <c r="E896"/>
  <c r="E895"/>
  <c r="E894"/>
  <c r="E893"/>
  <c r="E892"/>
  <c r="E891"/>
  <c r="E889"/>
  <c r="E888"/>
  <c r="E887"/>
  <c r="E886"/>
  <c r="E885"/>
  <c r="E884"/>
  <c r="E883"/>
  <c r="E882"/>
  <c r="E881"/>
  <c r="E880"/>
  <c r="E879"/>
  <c r="E878"/>
  <c r="E877"/>
  <c r="E876"/>
  <c r="E875"/>
  <c r="E874"/>
  <c r="E873"/>
  <c r="E872"/>
  <c r="E871"/>
  <c r="E870"/>
  <c r="E869"/>
  <c r="E868"/>
  <c r="E867"/>
  <c r="E866"/>
  <c r="E865"/>
  <c r="E864"/>
  <c r="E863"/>
  <c r="E861"/>
  <c r="E860"/>
  <c r="E859"/>
  <c r="E858"/>
  <c r="E857"/>
  <c r="E856"/>
  <c r="E855"/>
  <c r="E854"/>
  <c r="E853"/>
  <c r="E852"/>
  <c r="E851"/>
  <c r="E850"/>
  <c r="E849"/>
  <c r="E848"/>
  <c r="E847"/>
  <c r="E846"/>
  <c r="E845"/>
  <c r="E844"/>
  <c r="E843"/>
  <c r="E842"/>
  <c r="E841"/>
  <c r="E840"/>
  <c r="E839"/>
  <c r="E838"/>
  <c r="E837"/>
  <c r="E834"/>
  <c r="E832"/>
  <c r="E830"/>
  <c r="E826"/>
  <c r="E825"/>
  <c r="E822"/>
  <c r="E821"/>
  <c r="E820"/>
  <c r="E818"/>
  <c r="E817"/>
  <c r="E814"/>
  <c r="E813"/>
  <c r="E812"/>
  <c r="E811"/>
  <c r="E810"/>
  <c r="E809"/>
  <c r="E808"/>
  <c r="E807"/>
  <c r="E806"/>
  <c r="E805"/>
  <c r="E804"/>
  <c r="E803"/>
  <c r="E802"/>
  <c r="E801"/>
  <c r="E800"/>
  <c r="E798"/>
  <c r="E797"/>
  <c r="E796"/>
  <c r="E795"/>
  <c r="E794"/>
  <c r="E793"/>
  <c r="E792"/>
  <c r="E790"/>
  <c r="E789"/>
  <c r="E788"/>
  <c r="E787"/>
  <c r="E785"/>
  <c r="E784"/>
  <c r="E782"/>
  <c r="E781"/>
  <c r="E780"/>
  <c r="E779"/>
  <c r="E778"/>
  <c r="E776"/>
  <c r="E775"/>
  <c r="E774"/>
  <c r="E773"/>
  <c r="E772"/>
  <c r="E770"/>
  <c r="E769"/>
  <c r="E768"/>
  <c r="E767"/>
  <c r="E766"/>
  <c r="E764"/>
  <c r="E763"/>
  <c r="E762"/>
  <c r="E761"/>
  <c r="E760"/>
  <c r="E759"/>
  <c r="E758"/>
  <c r="E757"/>
  <c r="E755"/>
  <c r="E754"/>
  <c r="E753"/>
  <c r="E751"/>
  <c r="E750"/>
  <c r="E749"/>
  <c r="E748"/>
  <c r="E747"/>
  <c r="E746"/>
  <c r="E745"/>
  <c r="E744"/>
  <c r="E741"/>
  <c r="E740"/>
  <c r="E739"/>
  <c r="E737"/>
  <c r="E736"/>
  <c r="E735"/>
  <c r="E733"/>
  <c r="E732"/>
  <c r="E731"/>
  <c r="E730"/>
  <c r="E729"/>
  <c r="E727"/>
  <c r="E726"/>
  <c r="E725"/>
  <c r="E724"/>
  <c r="E722"/>
  <c r="E721"/>
  <c r="E720"/>
  <c r="E719"/>
  <c r="E718"/>
  <c r="E717"/>
  <c r="E716"/>
  <c r="E715"/>
  <c r="E714"/>
  <c r="E712"/>
  <c r="E711"/>
  <c r="E710"/>
  <c r="E708"/>
  <c r="E707"/>
  <c r="E705"/>
  <c r="E704"/>
  <c r="E703"/>
  <c r="E702"/>
  <c r="E701"/>
  <c r="E700"/>
  <c r="E699"/>
  <c r="E698"/>
  <c r="E697"/>
  <c r="E696"/>
  <c r="E695"/>
  <c r="E693"/>
  <c r="E692"/>
  <c r="E691"/>
  <c r="E689"/>
  <c r="E688"/>
  <c r="E687"/>
  <c r="E686"/>
  <c r="E685"/>
  <c r="E684"/>
  <c r="E683"/>
  <c r="E682"/>
  <c r="E681"/>
  <c r="E680"/>
  <c r="E679"/>
  <c r="E678"/>
  <c r="E676"/>
  <c r="E675"/>
  <c r="E674"/>
  <c r="E673"/>
  <c r="E670"/>
  <c r="E669"/>
  <c r="E668"/>
  <c r="E667"/>
  <c r="E666"/>
  <c r="E664"/>
  <c r="E663"/>
  <c r="E662"/>
  <c r="E660"/>
  <c r="E659"/>
  <c r="E657"/>
  <c r="E656"/>
  <c r="E654"/>
  <c r="E653"/>
  <c r="E651"/>
  <c r="E650"/>
  <c r="E648"/>
  <c r="E647"/>
  <c r="E645"/>
  <c r="E644"/>
  <c r="E643"/>
  <c r="E642"/>
  <c r="E640"/>
  <c r="E639"/>
  <c r="E638"/>
  <c r="E637"/>
  <c r="E635"/>
  <c r="E634"/>
  <c r="E633"/>
  <c r="E632"/>
  <c r="E631"/>
  <c r="E630"/>
  <c r="E629"/>
  <c r="E628"/>
  <c r="E626"/>
  <c r="E625"/>
  <c r="E624"/>
  <c r="E623"/>
  <c r="E622"/>
  <c r="E621"/>
  <c r="E619"/>
  <c r="E618"/>
  <c r="E617"/>
  <c r="E616"/>
  <c r="E615"/>
  <c r="E613"/>
  <c r="E612"/>
  <c r="E611"/>
  <c r="E610"/>
  <c r="E609"/>
  <c r="E608"/>
  <c r="E607"/>
  <c r="E605"/>
  <c r="E604"/>
  <c r="E603"/>
  <c r="E602"/>
  <c r="E601"/>
  <c r="E600"/>
  <c r="E599"/>
  <c r="E598"/>
  <c r="E597"/>
  <c r="E595"/>
  <c r="E594"/>
  <c r="E593"/>
  <c r="E591"/>
  <c r="E590"/>
  <c r="E589"/>
  <c r="E588"/>
  <c r="E587"/>
  <c r="E586"/>
  <c r="E585"/>
  <c r="E584"/>
  <c r="E582"/>
  <c r="E580"/>
  <c r="E579"/>
  <c r="E578"/>
  <c r="E577"/>
  <c r="E576"/>
  <c r="E575"/>
  <c r="E574"/>
  <c r="E573"/>
  <c r="E572"/>
  <c r="E571"/>
  <c r="E569"/>
  <c r="E568"/>
  <c r="E567"/>
  <c r="E566"/>
  <c r="E565"/>
  <c r="E564"/>
  <c r="E563"/>
  <c r="E562"/>
  <c r="E561"/>
  <c r="E560"/>
  <c r="E559"/>
  <c r="E558"/>
  <c r="E557"/>
  <c r="E554"/>
  <c r="E553"/>
  <c r="E552"/>
  <c r="E550"/>
  <c r="E548"/>
  <c r="E547"/>
  <c r="E546"/>
  <c r="E545"/>
  <c r="E544"/>
  <c r="E543"/>
  <c r="E542"/>
  <c r="E541"/>
  <c r="E539"/>
  <c r="E538"/>
  <c r="E537"/>
  <c r="E536"/>
  <c r="E535"/>
  <c r="E534"/>
  <c r="E533"/>
  <c r="E532"/>
  <c r="E531"/>
  <c r="E530"/>
  <c r="E528"/>
  <c r="E527"/>
  <c r="E526"/>
  <c r="E525"/>
  <c r="E524"/>
  <c r="E523"/>
  <c r="E522"/>
  <c r="E520"/>
  <c r="E519"/>
  <c r="E518"/>
  <c r="E517"/>
  <c r="E516"/>
  <c r="E515"/>
  <c r="E514"/>
  <c r="E513"/>
  <c r="E512"/>
  <c r="E511"/>
  <c r="E510"/>
  <c r="E509"/>
  <c r="E508"/>
  <c r="E505"/>
  <c r="E504"/>
  <c r="E503"/>
  <c r="E502"/>
  <c r="E500"/>
  <c r="E499"/>
  <c r="E497"/>
  <c r="E496"/>
  <c r="E495"/>
  <c r="E493"/>
  <c r="E492"/>
  <c r="E491"/>
  <c r="E490"/>
  <c r="E489"/>
  <c r="E488"/>
  <c r="E486"/>
  <c r="E485"/>
  <c r="E484"/>
  <c r="E483"/>
  <c r="E481"/>
  <c r="E480"/>
  <c r="E479"/>
  <c r="E478"/>
  <c r="E476"/>
  <c r="E475"/>
  <c r="E474"/>
  <c r="E473"/>
  <c r="E472"/>
  <c r="E470"/>
  <c r="E469"/>
  <c r="E468"/>
  <c r="E467"/>
  <c r="E466"/>
  <c r="E464"/>
  <c r="E463"/>
  <c r="E462"/>
  <c r="E461"/>
  <c r="E460"/>
  <c r="E459"/>
  <c r="E458"/>
  <c r="E457"/>
  <c r="E455"/>
  <c r="E454"/>
  <c r="E453"/>
  <c r="E452"/>
  <c r="E449"/>
  <c r="E448"/>
  <c r="E447"/>
  <c r="E446"/>
  <c r="E445"/>
  <c r="E444"/>
  <c r="E443"/>
  <c r="E441"/>
  <c r="E440"/>
  <c r="E439"/>
  <c r="E438"/>
  <c r="E437"/>
  <c r="E435"/>
  <c r="E434"/>
  <c r="E433"/>
  <c r="E431"/>
  <c r="E430"/>
  <c r="E429"/>
  <c r="E427"/>
  <c r="E426"/>
  <c r="E425"/>
  <c r="E423"/>
  <c r="E422"/>
  <c r="E421"/>
  <c r="E420"/>
  <c r="E419"/>
  <c r="E417"/>
  <c r="E416"/>
  <c r="E415"/>
  <c r="E414"/>
  <c r="E413"/>
  <c r="E412"/>
  <c r="E410"/>
  <c r="E409"/>
  <c r="E408"/>
  <c r="E407"/>
  <c r="E406"/>
  <c r="E405"/>
  <c r="E404"/>
  <c r="E403"/>
  <c r="E401"/>
  <c r="E400"/>
  <c r="E399"/>
  <c r="E398"/>
  <c r="E395"/>
  <c r="E394"/>
  <c r="E392"/>
  <c r="E391"/>
  <c r="E390"/>
  <c r="E389"/>
  <c r="E388"/>
  <c r="E387"/>
  <c r="E386"/>
  <c r="E385"/>
  <c r="E383"/>
  <c r="E382"/>
  <c r="E381"/>
  <c r="E380"/>
  <c r="E379"/>
  <c r="E378"/>
  <c r="E377"/>
  <c r="E375"/>
  <c r="E374"/>
  <c r="E373"/>
  <c r="E372"/>
  <c r="E371"/>
  <c r="E370"/>
  <c r="E369"/>
  <c r="E367"/>
  <c r="E366"/>
  <c r="E365"/>
  <c r="E364"/>
  <c r="E363"/>
  <c r="E362"/>
  <c r="E361"/>
  <c r="E360"/>
  <c r="E358"/>
  <c r="E357"/>
  <c r="E356"/>
  <c r="E355"/>
  <c r="E354"/>
  <c r="E353"/>
  <c r="E352"/>
  <c r="E351"/>
  <c r="E349"/>
  <c r="E348"/>
  <c r="E347"/>
  <c r="E346"/>
  <c r="E345"/>
  <c r="E344"/>
  <c r="E343"/>
  <c r="E342"/>
  <c r="E341"/>
  <c r="E340"/>
  <c r="E339"/>
  <c r="E338"/>
  <c r="E337"/>
  <c r="E335"/>
  <c r="E334"/>
  <c r="E333"/>
  <c r="E332"/>
  <c r="E331"/>
  <c r="E330"/>
  <c r="E329"/>
  <c r="E328"/>
  <c r="E326"/>
  <c r="E325"/>
  <c r="E324"/>
  <c r="E323"/>
  <c r="E322"/>
  <c r="E321"/>
  <c r="E320"/>
  <c r="E319"/>
  <c r="E318"/>
  <c r="E317"/>
  <c r="E316"/>
  <c r="E314"/>
  <c r="E313"/>
  <c r="E312"/>
  <c r="E311"/>
  <c r="E310"/>
  <c r="E309"/>
  <c r="E307"/>
  <c r="E306"/>
  <c r="E305"/>
  <c r="E304"/>
  <c r="E303"/>
  <c r="E302"/>
  <c r="E301"/>
  <c r="E300"/>
  <c r="E299"/>
  <c r="E298"/>
  <c r="E297"/>
  <c r="E296"/>
  <c r="E295"/>
  <c r="E294"/>
  <c r="E293"/>
  <c r="E292"/>
  <c r="E291"/>
  <c r="E290"/>
  <c r="E289"/>
  <c r="E288"/>
  <c r="E287"/>
  <c r="E285"/>
  <c r="E284"/>
  <c r="E283"/>
  <c r="E282"/>
  <c r="E281"/>
  <c r="E280"/>
  <c r="E279"/>
  <c r="E278"/>
  <c r="E277"/>
  <c r="E274"/>
  <c r="E273"/>
  <c r="E272"/>
  <c r="E271"/>
  <c r="E270"/>
  <c r="E269"/>
  <c r="E268"/>
  <c r="E267"/>
  <c r="E266"/>
  <c r="E263"/>
  <c r="E262"/>
  <c r="E259"/>
  <c r="E258"/>
  <c r="E256"/>
  <c r="E255"/>
  <c r="E254"/>
  <c r="E253"/>
  <c r="E252"/>
  <c r="E250"/>
  <c r="E249"/>
  <c r="E248"/>
  <c r="E247"/>
  <c r="E246"/>
  <c r="E244"/>
  <c r="E243"/>
  <c r="E242"/>
  <c r="E241"/>
  <c r="E240"/>
  <c r="E238"/>
  <c r="E237"/>
  <c r="E236"/>
  <c r="E235"/>
  <c r="E234"/>
  <c r="E232"/>
  <c r="E231"/>
  <c r="E230"/>
  <c r="E229"/>
  <c r="E228"/>
  <c r="E226"/>
  <c r="E225"/>
  <c r="E224"/>
  <c r="E223"/>
  <c r="E222"/>
  <c r="E221"/>
  <c r="E219"/>
  <c r="E218"/>
  <c r="E217"/>
  <c r="E216"/>
  <c r="E215"/>
  <c r="E214"/>
  <c r="E213"/>
  <c r="E211"/>
  <c r="E210"/>
  <c r="E209"/>
  <c r="E208"/>
  <c r="E207"/>
  <c r="E206"/>
  <c r="E204"/>
  <c r="E203"/>
  <c r="E202"/>
  <c r="E201"/>
  <c r="E200"/>
  <c r="E198"/>
  <c r="E197"/>
  <c r="E196"/>
  <c r="E195"/>
  <c r="E194"/>
  <c r="E193"/>
  <c r="E192"/>
  <c r="E191"/>
  <c r="E189"/>
  <c r="E188"/>
  <c r="E187"/>
  <c r="E186"/>
  <c r="E185"/>
  <c r="E184"/>
  <c r="E182"/>
  <c r="E181"/>
  <c r="E180"/>
  <c r="E179"/>
  <c r="E178"/>
  <c r="E177"/>
  <c r="E175"/>
  <c r="E174"/>
  <c r="E173"/>
  <c r="E172"/>
  <c r="E171"/>
  <c r="E170"/>
  <c r="E169"/>
  <c r="E168"/>
  <c r="E167"/>
  <c r="E166"/>
  <c r="E165"/>
  <c r="E164"/>
  <c r="E162"/>
  <c r="E161"/>
  <c r="E160"/>
  <c r="E159"/>
  <c r="E158"/>
  <c r="E157"/>
  <c r="E156"/>
  <c r="E155"/>
  <c r="E154"/>
  <c r="E152"/>
  <c r="E151"/>
  <c r="E150"/>
  <c r="E149"/>
  <c r="E148"/>
  <c r="E147"/>
  <c r="E146"/>
  <c r="E145"/>
  <c r="E144"/>
  <c r="E143"/>
  <c r="E142"/>
  <c r="E140"/>
  <c r="E139"/>
  <c r="E138"/>
  <c r="E137"/>
  <c r="E136"/>
  <c r="E135"/>
  <c r="E134"/>
  <c r="E133"/>
  <c r="E132"/>
  <c r="E131"/>
  <c r="E129"/>
  <c r="E128"/>
  <c r="E127"/>
  <c r="E126"/>
  <c r="E125"/>
  <c r="E124"/>
  <c r="E123"/>
  <c r="E122"/>
  <c r="E120"/>
  <c r="E119"/>
  <c r="E118"/>
  <c r="E117"/>
  <c r="E116"/>
  <c r="E115"/>
  <c r="E114"/>
  <c r="E113"/>
  <c r="E112"/>
  <c r="E111"/>
  <c r="E110"/>
  <c r="E109"/>
  <c r="E108"/>
  <c r="E107"/>
  <c r="E105"/>
  <c r="E104"/>
  <c r="E103"/>
  <c r="E102"/>
  <c r="E101"/>
  <c r="E100"/>
  <c r="E99"/>
  <c r="E98"/>
  <c r="E97"/>
  <c r="E95"/>
  <c r="E94"/>
  <c r="E93"/>
  <c r="E92"/>
  <c r="E91"/>
  <c r="E90"/>
  <c r="E89"/>
  <c r="E88"/>
  <c r="E86"/>
  <c r="E85"/>
  <c r="E84"/>
  <c r="E83"/>
  <c r="E82"/>
  <c r="E81"/>
  <c r="E80"/>
  <c r="E79"/>
  <c r="E78"/>
  <c r="E77"/>
  <c r="E76"/>
  <c r="E74"/>
  <c r="E73"/>
  <c r="E72"/>
  <c r="E71"/>
  <c r="E70"/>
  <c r="E69"/>
  <c r="E68"/>
  <c r="E67"/>
  <c r="E66"/>
  <c r="E65"/>
  <c r="E63"/>
  <c r="E62"/>
  <c r="E61"/>
  <c r="E60"/>
  <c r="E59"/>
  <c r="E58"/>
  <c r="E57"/>
  <c r="E56"/>
  <c r="E55"/>
  <c r="E54"/>
  <c r="E52"/>
  <c r="E51"/>
  <c r="E50"/>
  <c r="E49"/>
  <c r="E48"/>
  <c r="E47"/>
  <c r="E46"/>
  <c r="E45"/>
  <c r="E44"/>
  <c r="E43"/>
  <c r="E42"/>
  <c r="E40"/>
  <c r="E39"/>
  <c r="E38"/>
  <c r="E37"/>
  <c r="E36"/>
  <c r="E35"/>
  <c r="E34"/>
  <c r="E33"/>
  <c r="E32"/>
  <c r="E31"/>
  <c r="E30"/>
  <c r="E28"/>
  <c r="E27"/>
  <c r="E26"/>
  <c r="E25"/>
  <c r="E24"/>
  <c r="E23"/>
  <c r="E22"/>
  <c r="E21"/>
  <c r="E19"/>
  <c r="E18"/>
  <c r="E17"/>
  <c r="E16"/>
  <c r="E15"/>
  <c r="E14"/>
  <c r="E13"/>
  <c r="E12"/>
  <c r="E11"/>
  <c r="E10"/>
  <c r="E9"/>
  <c r="D1309"/>
  <c r="D1308"/>
  <c r="D1307"/>
  <c r="D1306"/>
  <c r="D1303"/>
  <c r="D1302"/>
  <c r="D1300"/>
  <c r="D1299"/>
  <c r="D1298"/>
  <c r="D1297"/>
  <c r="D1296"/>
  <c r="D1295"/>
  <c r="D1294"/>
  <c r="D1293"/>
  <c r="D1292"/>
  <c r="D1291"/>
  <c r="D1290"/>
  <c r="D1289"/>
  <c r="D1287"/>
  <c r="D1286"/>
  <c r="D1285"/>
  <c r="D1284"/>
  <c r="D1283"/>
  <c r="D1281"/>
  <c r="D1280"/>
  <c r="D1279"/>
  <c r="D1278"/>
  <c r="D1277"/>
  <c r="D1275"/>
  <c r="D1274"/>
  <c r="D1273"/>
  <c r="D1272"/>
  <c r="D1271"/>
  <c r="D1270"/>
  <c r="D1269"/>
  <c r="D1268"/>
  <c r="D1267"/>
  <c r="D1266"/>
  <c r="D1265"/>
  <c r="D1264"/>
  <c r="D1263"/>
  <c r="D1261"/>
  <c r="D1260"/>
  <c r="D1259"/>
  <c r="D1258"/>
  <c r="D1257"/>
  <c r="D1256"/>
  <c r="D1255"/>
  <c r="D1254"/>
  <c r="D1253"/>
  <c r="D1252"/>
  <c r="D1251"/>
  <c r="D1250"/>
  <c r="D1249"/>
  <c r="D1248"/>
  <c r="D1245"/>
  <c r="D1244"/>
  <c r="D1243"/>
  <c r="D1241"/>
  <c r="D1240"/>
  <c r="D1239"/>
  <c r="D1237"/>
  <c r="D1236"/>
  <c r="D1235"/>
  <c r="D1234"/>
  <c r="D1233"/>
  <c r="D1232"/>
  <c r="D1231"/>
  <c r="D1230"/>
  <c r="D1227"/>
  <c r="D1226"/>
  <c r="D1225"/>
  <c r="D1224"/>
  <c r="D1223"/>
  <c r="D1222"/>
  <c r="D1221"/>
  <c r="D1220"/>
  <c r="D1219"/>
  <c r="D1218"/>
  <c r="D1217"/>
  <c r="D1216"/>
  <c r="D1215"/>
  <c r="D1214"/>
  <c r="D1213"/>
  <c r="D1211"/>
  <c r="D1210"/>
  <c r="D1209"/>
  <c r="D1208"/>
  <c r="D1207"/>
  <c r="D1206"/>
  <c r="D1205"/>
  <c r="D1204"/>
  <c r="D1203"/>
  <c r="D1202"/>
  <c r="D1201"/>
  <c r="D1200"/>
  <c r="D1198"/>
  <c r="D1197"/>
  <c r="D1196"/>
  <c r="D1195"/>
  <c r="D1194"/>
  <c r="D1193"/>
  <c r="D1192"/>
  <c r="D1191"/>
  <c r="D1189"/>
  <c r="D1188"/>
  <c r="D1187"/>
  <c r="D1186"/>
  <c r="D1185"/>
  <c r="D1184"/>
  <c r="D1183"/>
  <c r="D1182"/>
  <c r="D1181"/>
  <c r="D1180"/>
  <c r="D1179"/>
  <c r="D1178"/>
  <c r="D1177"/>
  <c r="D1176"/>
  <c r="D1175"/>
  <c r="D1174"/>
  <c r="D1173"/>
  <c r="D1172"/>
  <c r="D1171"/>
  <c r="D1169"/>
  <c r="D1168"/>
  <c r="D1167"/>
  <c r="D1166"/>
  <c r="D1165"/>
  <c r="D1164"/>
  <c r="D1163"/>
  <c r="D1162"/>
  <c r="D1161"/>
  <c r="D1160"/>
  <c r="D1159"/>
  <c r="D1158"/>
  <c r="D1157"/>
  <c r="D1156"/>
  <c r="D1155"/>
  <c r="D1154"/>
  <c r="D1153"/>
  <c r="D1152"/>
  <c r="D1151"/>
  <c r="D1148"/>
  <c r="D1147"/>
  <c r="D1146"/>
  <c r="D1145"/>
  <c r="D1144"/>
  <c r="D1143"/>
  <c r="D1141"/>
  <c r="D1140"/>
  <c r="D1139"/>
  <c r="D1138"/>
  <c r="D1137"/>
  <c r="D1136"/>
  <c r="D1133"/>
  <c r="D1132"/>
  <c r="D1130"/>
  <c r="D1129"/>
  <c r="D1128"/>
  <c r="D1127"/>
  <c r="D1126"/>
  <c r="D1124"/>
  <c r="D1123"/>
  <c r="D1122"/>
  <c r="D1121"/>
  <c r="D1120"/>
  <c r="D1119"/>
  <c r="D1117"/>
  <c r="D1116"/>
  <c r="D1115"/>
  <c r="D1114"/>
  <c r="D1113"/>
  <c r="D1112"/>
  <c r="D1111"/>
  <c r="D1110"/>
  <c r="D1109"/>
  <c r="D1106"/>
  <c r="D1105"/>
  <c r="D1104"/>
  <c r="D1103"/>
  <c r="D1102"/>
  <c r="D1101"/>
  <c r="D1099"/>
  <c r="D1098"/>
  <c r="D1097"/>
  <c r="D1096"/>
  <c r="D1095"/>
  <c r="D1094"/>
  <c r="D1092"/>
  <c r="D1091"/>
  <c r="D1090"/>
  <c r="D1089"/>
  <c r="D1088"/>
  <c r="D1087"/>
  <c r="D1085"/>
  <c r="D1084"/>
  <c r="D1083"/>
  <c r="D1082"/>
  <c r="D1081"/>
  <c r="D1080"/>
  <c r="D1079"/>
  <c r="D1078"/>
  <c r="D1076"/>
  <c r="D1075"/>
  <c r="D1074"/>
  <c r="D1073"/>
  <c r="D1072"/>
  <c r="D1071"/>
  <c r="D1070"/>
  <c r="D1069"/>
  <c r="D1068"/>
  <c r="D1067"/>
  <c r="D1066"/>
  <c r="D1065"/>
  <c r="D1064"/>
  <c r="D1062"/>
  <c r="D1061"/>
  <c r="D1060"/>
  <c r="D1059"/>
  <c r="D1057"/>
  <c r="D1056"/>
  <c r="D1055"/>
  <c r="D1054"/>
  <c r="D1053"/>
  <c r="D1052"/>
  <c r="D1051"/>
  <c r="D1050"/>
  <c r="D1049"/>
  <c r="D1048"/>
  <c r="D1047"/>
  <c r="D1046"/>
  <c r="D1045"/>
  <c r="D1044"/>
  <c r="D1043"/>
  <c r="D1041"/>
  <c r="D1040"/>
  <c r="D1039"/>
  <c r="D1038"/>
  <c r="D1037"/>
  <c r="D1036"/>
  <c r="D1035"/>
  <c r="D1034"/>
  <c r="D1033"/>
  <c r="D1030"/>
  <c r="D1029"/>
  <c r="D1027"/>
  <c r="D1026"/>
  <c r="D1025"/>
  <c r="D1024"/>
  <c r="D1022"/>
  <c r="D1021"/>
  <c r="D1020"/>
  <c r="D1019"/>
  <c r="D1018"/>
  <c r="D1017"/>
  <c r="D1015"/>
  <c r="D1014"/>
  <c r="D1013"/>
  <c r="D1012"/>
  <c r="D1010"/>
  <c r="D1009"/>
  <c r="D1008"/>
  <c r="D1007"/>
  <c r="D1006"/>
  <c r="D1005"/>
  <c r="D1004"/>
  <c r="D1003"/>
  <c r="D1002"/>
  <c r="D1000"/>
  <c r="D999"/>
  <c r="D998"/>
  <c r="D997"/>
  <c r="D996"/>
  <c r="D995"/>
  <c r="D994"/>
  <c r="D993"/>
  <c r="D992"/>
  <c r="D990"/>
  <c r="D989"/>
  <c r="D988"/>
  <c r="D987"/>
  <c r="D986"/>
  <c r="D985"/>
  <c r="D984"/>
  <c r="D983"/>
  <c r="D982"/>
  <c r="D981"/>
  <c r="D980"/>
  <c r="D979"/>
  <c r="D978"/>
  <c r="D977"/>
  <c r="D976"/>
  <c r="D975"/>
  <c r="D974"/>
  <c r="D973"/>
  <c r="D972"/>
  <c r="D971"/>
  <c r="D970"/>
  <c r="D969"/>
  <c r="D966"/>
  <c r="D965"/>
  <c r="D963"/>
  <c r="D962"/>
  <c r="D961"/>
  <c r="D959"/>
  <c r="D958"/>
  <c r="D957"/>
  <c r="D956"/>
  <c r="D955"/>
  <c r="D954"/>
  <c r="D952"/>
  <c r="D951"/>
  <c r="D950"/>
  <c r="D949"/>
  <c r="D948"/>
  <c r="D947"/>
  <c r="D945"/>
  <c r="D944"/>
  <c r="D943"/>
  <c r="D942"/>
  <c r="D941"/>
  <c r="D939"/>
  <c r="D938"/>
  <c r="D937"/>
  <c r="D936"/>
  <c r="D935"/>
  <c r="D934"/>
  <c r="D933"/>
  <c r="D932"/>
  <c r="D931"/>
  <c r="D930"/>
  <c r="D928"/>
  <c r="D927"/>
  <c r="D926"/>
  <c r="D925"/>
  <c r="D924"/>
  <c r="D923"/>
  <c r="D922"/>
  <c r="D921"/>
  <c r="D920"/>
  <c r="D919"/>
  <c r="D917"/>
  <c r="D916"/>
  <c r="D915"/>
  <c r="D914"/>
  <c r="D913"/>
  <c r="D912"/>
  <c r="D911"/>
  <c r="D910"/>
  <c r="D909"/>
  <c r="D908"/>
  <c r="D907"/>
  <c r="D906"/>
  <c r="D905"/>
  <c r="D904"/>
  <c r="D903"/>
  <c r="D902"/>
  <c r="D901"/>
  <c r="D900"/>
  <c r="D899"/>
  <c r="D898"/>
  <c r="D897"/>
  <c r="D896"/>
  <c r="D895"/>
  <c r="D894"/>
  <c r="D893"/>
  <c r="D892"/>
  <c r="D891"/>
  <c r="D889"/>
  <c r="D888"/>
  <c r="D887"/>
  <c r="D886"/>
  <c r="D885"/>
  <c r="D884"/>
  <c r="D883"/>
  <c r="D882"/>
  <c r="D881"/>
  <c r="D880"/>
  <c r="D879"/>
  <c r="D878"/>
  <c r="D877"/>
  <c r="D876"/>
  <c r="D875"/>
  <c r="D874"/>
  <c r="D873"/>
  <c r="D872"/>
  <c r="D871"/>
  <c r="D870"/>
  <c r="D869"/>
  <c r="D868"/>
  <c r="D867"/>
  <c r="D866"/>
  <c r="D865"/>
  <c r="D864"/>
  <c r="D863"/>
  <c r="D861"/>
  <c r="D860"/>
  <c r="D859"/>
  <c r="D858"/>
  <c r="D857"/>
  <c r="D856"/>
  <c r="D855"/>
  <c r="D854"/>
  <c r="D853"/>
  <c r="D852"/>
  <c r="D851"/>
  <c r="D850"/>
  <c r="D849"/>
  <c r="D848"/>
  <c r="D847"/>
  <c r="D846"/>
  <c r="D845"/>
  <c r="D844"/>
  <c r="D843"/>
  <c r="D842"/>
  <c r="D841"/>
  <c r="D840"/>
  <c r="D839"/>
  <c r="D838"/>
  <c r="D837"/>
  <c r="D834"/>
  <c r="D833"/>
  <c r="D832"/>
  <c r="D830"/>
  <c r="D828"/>
  <c r="D827"/>
  <c r="D826"/>
  <c r="D825"/>
  <c r="D824"/>
  <c r="D823"/>
  <c r="D822"/>
  <c r="D821"/>
  <c r="D820"/>
  <c r="D819"/>
  <c r="D818"/>
  <c r="D817"/>
  <c r="D814"/>
  <c r="D813"/>
  <c r="D812"/>
  <c r="D811"/>
  <c r="D810"/>
  <c r="D809"/>
  <c r="D808"/>
  <c r="D807"/>
  <c r="D806"/>
  <c r="D805"/>
  <c r="D804"/>
  <c r="D803"/>
  <c r="D802"/>
  <c r="D801"/>
  <c r="D800"/>
  <c r="D798"/>
  <c r="D797"/>
  <c r="D796"/>
  <c r="D795"/>
  <c r="D794"/>
  <c r="D793"/>
  <c r="D792"/>
  <c r="D790"/>
  <c r="D789"/>
  <c r="D788"/>
  <c r="D787"/>
  <c r="D785"/>
  <c r="D784"/>
  <c r="D782"/>
  <c r="D781"/>
  <c r="D780"/>
  <c r="D779"/>
  <c r="D778"/>
  <c r="D776"/>
  <c r="D775"/>
  <c r="D774"/>
  <c r="D773"/>
  <c r="D772"/>
  <c r="D770"/>
  <c r="D769"/>
  <c r="D768"/>
  <c r="D767"/>
  <c r="D766"/>
  <c r="D764"/>
  <c r="D763"/>
  <c r="D762"/>
  <c r="D761"/>
  <c r="D760"/>
  <c r="D759"/>
  <c r="D758"/>
  <c r="D757"/>
  <c r="D755"/>
  <c r="D754"/>
  <c r="D753"/>
  <c r="D751"/>
  <c r="D750"/>
  <c r="D749"/>
  <c r="D748"/>
  <c r="D747"/>
  <c r="D746"/>
  <c r="D745"/>
  <c r="D744"/>
  <c r="D741"/>
  <c r="D740"/>
  <c r="D739"/>
  <c r="D737"/>
  <c r="D736"/>
  <c r="D735"/>
  <c r="D733"/>
  <c r="D732"/>
  <c r="D731"/>
  <c r="D730"/>
  <c r="D729"/>
  <c r="D727"/>
  <c r="D726"/>
  <c r="D725"/>
  <c r="D724"/>
  <c r="D722"/>
  <c r="D721"/>
  <c r="D720"/>
  <c r="D719"/>
  <c r="D718"/>
  <c r="D717"/>
  <c r="D716"/>
  <c r="D715"/>
  <c r="D714"/>
  <c r="D712"/>
  <c r="D711"/>
  <c r="D710"/>
  <c r="D708"/>
  <c r="D707"/>
  <c r="D705"/>
  <c r="D704"/>
  <c r="D703"/>
  <c r="D702"/>
  <c r="D701"/>
  <c r="D700"/>
  <c r="D699"/>
  <c r="D698"/>
  <c r="D697"/>
  <c r="D696"/>
  <c r="D695"/>
  <c r="D693"/>
  <c r="D692"/>
  <c r="D691"/>
  <c r="D689"/>
  <c r="D688"/>
  <c r="D687"/>
  <c r="D686"/>
  <c r="D685"/>
  <c r="D684"/>
  <c r="D683"/>
  <c r="D682"/>
  <c r="D681"/>
  <c r="D680"/>
  <c r="D679"/>
  <c r="D678"/>
  <c r="D676"/>
  <c r="D675"/>
  <c r="D674"/>
  <c r="D673"/>
  <c r="D670"/>
  <c r="D669"/>
  <c r="D668"/>
  <c r="D667"/>
  <c r="D666"/>
  <c r="D664"/>
  <c r="D663"/>
  <c r="D662"/>
  <c r="D660"/>
  <c r="D659"/>
  <c r="D657"/>
  <c r="D656"/>
  <c r="D654"/>
  <c r="D653"/>
  <c r="D651"/>
  <c r="D650"/>
  <c r="D648"/>
  <c r="D647"/>
  <c r="D645"/>
  <c r="D644"/>
  <c r="D643"/>
  <c r="D642"/>
  <c r="D640"/>
  <c r="D639"/>
  <c r="D638"/>
  <c r="D637"/>
  <c r="D635"/>
  <c r="D634"/>
  <c r="D633"/>
  <c r="D632"/>
  <c r="D631"/>
  <c r="D630"/>
  <c r="D629"/>
  <c r="D628"/>
  <c r="D626"/>
  <c r="D625"/>
  <c r="D624"/>
  <c r="D623"/>
  <c r="D622"/>
  <c r="D621"/>
  <c r="D619"/>
  <c r="D618"/>
  <c r="D617"/>
  <c r="D616"/>
  <c r="D615"/>
  <c r="D613"/>
  <c r="D612"/>
  <c r="D611"/>
  <c r="D610"/>
  <c r="D609"/>
  <c r="D608"/>
  <c r="D607"/>
  <c r="D605"/>
  <c r="D604"/>
  <c r="D603"/>
  <c r="D602"/>
  <c r="D601"/>
  <c r="D600"/>
  <c r="D599"/>
  <c r="D598"/>
  <c r="D597"/>
  <c r="D595"/>
  <c r="D594"/>
  <c r="D593"/>
  <c r="D591"/>
  <c r="D590"/>
  <c r="D589"/>
  <c r="D588"/>
  <c r="D587"/>
  <c r="D586"/>
  <c r="D585"/>
  <c r="D584"/>
  <c r="D582"/>
  <c r="D580"/>
  <c r="D579"/>
  <c r="D578"/>
  <c r="D577"/>
  <c r="D576"/>
  <c r="D575"/>
  <c r="D574"/>
  <c r="D573"/>
  <c r="D572"/>
  <c r="D571"/>
  <c r="D569"/>
  <c r="D568"/>
  <c r="D567"/>
  <c r="D566"/>
  <c r="D565"/>
  <c r="D564"/>
  <c r="D563"/>
  <c r="D562"/>
  <c r="D561"/>
  <c r="D560"/>
  <c r="D559"/>
  <c r="D558"/>
  <c r="D557"/>
  <c r="D554"/>
  <c r="D553"/>
  <c r="D552"/>
  <c r="D550"/>
  <c r="D548"/>
  <c r="D547"/>
  <c r="D546"/>
  <c r="D545"/>
  <c r="D544"/>
  <c r="D543"/>
  <c r="D542"/>
  <c r="D541"/>
  <c r="D539"/>
  <c r="D538"/>
  <c r="D537"/>
  <c r="D536"/>
  <c r="D535"/>
  <c r="D534"/>
  <c r="D533"/>
  <c r="D532"/>
  <c r="D531"/>
  <c r="D530"/>
  <c r="D528"/>
  <c r="D527"/>
  <c r="D526"/>
  <c r="D525"/>
  <c r="D524"/>
  <c r="D523"/>
  <c r="D522"/>
  <c r="D520"/>
  <c r="D519"/>
  <c r="D518"/>
  <c r="D517"/>
  <c r="D516"/>
  <c r="D515"/>
  <c r="D514"/>
  <c r="D513"/>
  <c r="D512"/>
  <c r="D511"/>
  <c r="D510"/>
  <c r="D509"/>
  <c r="D508"/>
  <c r="D505"/>
  <c r="D504"/>
  <c r="D503"/>
  <c r="D502"/>
  <c r="D500"/>
  <c r="D499"/>
  <c r="D497"/>
  <c r="D496"/>
  <c r="D495"/>
  <c r="D493"/>
  <c r="D492"/>
  <c r="D491"/>
  <c r="D490"/>
  <c r="D489"/>
  <c r="D488"/>
  <c r="D486"/>
  <c r="D485"/>
  <c r="D484"/>
  <c r="D483"/>
  <c r="D481"/>
  <c r="D480"/>
  <c r="D479"/>
  <c r="D478"/>
  <c r="D476"/>
  <c r="D475"/>
  <c r="D474"/>
  <c r="D473"/>
  <c r="D472"/>
  <c r="D470"/>
  <c r="D469"/>
  <c r="D468"/>
  <c r="D467"/>
  <c r="D466"/>
  <c r="D464"/>
  <c r="D463"/>
  <c r="D462"/>
  <c r="D461"/>
  <c r="D460"/>
  <c r="D459"/>
  <c r="D458"/>
  <c r="D457"/>
  <c r="D455"/>
  <c r="D454"/>
  <c r="D453"/>
  <c r="D452"/>
  <c r="D449"/>
  <c r="D448"/>
  <c r="D447"/>
  <c r="D446"/>
  <c r="D445"/>
  <c r="D444"/>
  <c r="D443"/>
  <c r="D441"/>
  <c r="D440"/>
  <c r="D439"/>
  <c r="D438"/>
  <c r="D437"/>
  <c r="D435"/>
  <c r="D434"/>
  <c r="D433"/>
  <c r="D431"/>
  <c r="D430"/>
  <c r="D429"/>
  <c r="D427"/>
  <c r="D426"/>
  <c r="D425"/>
  <c r="D423"/>
  <c r="D422"/>
  <c r="D421"/>
  <c r="D420"/>
  <c r="D419"/>
  <c r="D417"/>
  <c r="D416"/>
  <c r="D415"/>
  <c r="D414"/>
  <c r="D413"/>
  <c r="D412"/>
  <c r="D410"/>
  <c r="D409"/>
  <c r="D408"/>
  <c r="D407"/>
  <c r="D406"/>
  <c r="D405"/>
  <c r="D404"/>
  <c r="D403"/>
  <c r="D401"/>
  <c r="D400"/>
  <c r="D399"/>
  <c r="D398"/>
  <c r="D395"/>
  <c r="D394"/>
  <c r="D392"/>
  <c r="D391"/>
  <c r="D390"/>
  <c r="D389"/>
  <c r="D388"/>
  <c r="D387"/>
  <c r="D386"/>
  <c r="D385"/>
  <c r="D383"/>
  <c r="D382"/>
  <c r="D381"/>
  <c r="D380"/>
  <c r="D379"/>
  <c r="D378"/>
  <c r="D377"/>
  <c r="D375"/>
  <c r="D374"/>
  <c r="D373"/>
  <c r="D372"/>
  <c r="D371"/>
  <c r="D370"/>
  <c r="D369"/>
  <c r="D367"/>
  <c r="D366"/>
  <c r="D365"/>
  <c r="D364"/>
  <c r="D363"/>
  <c r="D362"/>
  <c r="D361"/>
  <c r="D360"/>
  <c r="D358"/>
  <c r="D357"/>
  <c r="D356"/>
  <c r="D355"/>
  <c r="D354"/>
  <c r="D353"/>
  <c r="D352"/>
  <c r="D351"/>
  <c r="D349"/>
  <c r="D348"/>
  <c r="D347"/>
  <c r="D346"/>
  <c r="D345"/>
  <c r="D344"/>
  <c r="D343"/>
  <c r="D342"/>
  <c r="D341"/>
  <c r="D340"/>
  <c r="D339"/>
  <c r="D338"/>
  <c r="D337"/>
  <c r="D335"/>
  <c r="D334"/>
  <c r="D333"/>
  <c r="D332"/>
  <c r="D331"/>
  <c r="D330"/>
  <c r="D329"/>
  <c r="D328"/>
  <c r="D326"/>
  <c r="D325"/>
  <c r="D324"/>
  <c r="D323"/>
  <c r="D322"/>
  <c r="D321"/>
  <c r="D320"/>
  <c r="D319"/>
  <c r="D318"/>
  <c r="D317"/>
  <c r="D316"/>
  <c r="D314"/>
  <c r="D313"/>
  <c r="D312"/>
  <c r="D311"/>
  <c r="D310"/>
  <c r="D309"/>
  <c r="D307"/>
  <c r="D306"/>
  <c r="D305"/>
  <c r="D304"/>
  <c r="D303"/>
  <c r="D302"/>
  <c r="D301"/>
  <c r="D300"/>
  <c r="D299"/>
  <c r="D298"/>
  <c r="D297"/>
  <c r="D296"/>
  <c r="D295"/>
  <c r="D294"/>
  <c r="D293"/>
  <c r="D292"/>
  <c r="D291"/>
  <c r="D290"/>
  <c r="D289"/>
  <c r="D288"/>
  <c r="D287"/>
  <c r="D285"/>
  <c r="D284"/>
  <c r="D283"/>
  <c r="D282"/>
  <c r="D281"/>
  <c r="D280"/>
  <c r="D279"/>
  <c r="D278"/>
  <c r="D277"/>
  <c r="D274"/>
  <c r="D273"/>
  <c r="D272"/>
  <c r="D271"/>
  <c r="D270"/>
  <c r="D269"/>
  <c r="D268"/>
  <c r="D267"/>
  <c r="D266"/>
  <c r="D263"/>
  <c r="D262"/>
  <c r="D261"/>
  <c r="D259"/>
  <c r="D258"/>
  <c r="D256"/>
  <c r="D255"/>
  <c r="D254"/>
  <c r="D253"/>
  <c r="D252"/>
  <c r="D250"/>
  <c r="D249"/>
  <c r="D248"/>
  <c r="D247"/>
  <c r="D246"/>
  <c r="D244"/>
  <c r="D243"/>
  <c r="D242"/>
  <c r="D241"/>
  <c r="D240"/>
  <c r="D238"/>
  <c r="D237"/>
  <c r="D236"/>
  <c r="D235"/>
  <c r="D234"/>
  <c r="D232"/>
  <c r="D231"/>
  <c r="D230"/>
  <c r="D229"/>
  <c r="D228"/>
  <c r="D226"/>
  <c r="D225"/>
  <c r="D224"/>
  <c r="D223"/>
  <c r="D222"/>
  <c r="D221"/>
  <c r="D219"/>
  <c r="D218"/>
  <c r="D217"/>
  <c r="D216"/>
  <c r="D215"/>
  <c r="D214"/>
  <c r="D213"/>
  <c r="D211"/>
  <c r="D210"/>
  <c r="D209"/>
  <c r="D208"/>
  <c r="D207"/>
  <c r="D206"/>
  <c r="D204"/>
  <c r="D203"/>
  <c r="D202"/>
  <c r="D201"/>
  <c r="D200"/>
  <c r="D198"/>
  <c r="D197"/>
  <c r="D196"/>
  <c r="D195"/>
  <c r="D194"/>
  <c r="D193"/>
  <c r="D192"/>
  <c r="D191"/>
  <c r="D189"/>
  <c r="D188"/>
  <c r="D187"/>
  <c r="D186"/>
  <c r="D185"/>
  <c r="D184"/>
  <c r="D182"/>
  <c r="D181"/>
  <c r="D180"/>
  <c r="D179"/>
  <c r="D178"/>
  <c r="D177"/>
  <c r="D175"/>
  <c r="D174"/>
  <c r="D173"/>
  <c r="D172"/>
  <c r="D171"/>
  <c r="D170"/>
  <c r="D169"/>
  <c r="D168"/>
  <c r="D167"/>
  <c r="D166"/>
  <c r="D165"/>
  <c r="D164"/>
  <c r="D162"/>
  <c r="D161"/>
  <c r="D160"/>
  <c r="D159"/>
  <c r="D158"/>
  <c r="D157"/>
  <c r="D156"/>
  <c r="D155"/>
  <c r="D154"/>
  <c r="D152"/>
  <c r="D151"/>
  <c r="D150"/>
  <c r="D149"/>
  <c r="D148"/>
  <c r="D147"/>
  <c r="D146"/>
  <c r="D145"/>
  <c r="D144"/>
  <c r="D143"/>
  <c r="D142"/>
  <c r="D140"/>
  <c r="D139"/>
  <c r="D138"/>
  <c r="D137"/>
  <c r="D136"/>
  <c r="D135"/>
  <c r="D134"/>
  <c r="D133"/>
  <c r="D132"/>
  <c r="D131"/>
  <c r="D129"/>
  <c r="D128"/>
  <c r="D127"/>
  <c r="D126"/>
  <c r="D125"/>
  <c r="D124"/>
  <c r="D123"/>
  <c r="D122"/>
  <c r="D120"/>
  <c r="D119"/>
  <c r="D118"/>
  <c r="D117"/>
  <c r="D116"/>
  <c r="D115"/>
  <c r="D114"/>
  <c r="D113"/>
  <c r="D112"/>
  <c r="D111"/>
  <c r="D110"/>
  <c r="D109"/>
  <c r="D108"/>
  <c r="D107"/>
  <c r="D105"/>
  <c r="D104"/>
  <c r="D103"/>
  <c r="D102"/>
  <c r="D101"/>
  <c r="D100"/>
  <c r="D99"/>
  <c r="D98"/>
  <c r="D97"/>
  <c r="D95"/>
  <c r="D94"/>
  <c r="D93"/>
  <c r="D92"/>
  <c r="D91"/>
  <c r="D90"/>
  <c r="D89"/>
  <c r="D88"/>
  <c r="D86"/>
  <c r="D85"/>
  <c r="D84"/>
  <c r="D83"/>
  <c r="D82"/>
  <c r="D81"/>
  <c r="D80"/>
  <c r="D79"/>
  <c r="D78"/>
  <c r="D77"/>
  <c r="D76"/>
  <c r="D74"/>
  <c r="D73"/>
  <c r="D72"/>
  <c r="D71"/>
  <c r="D70"/>
  <c r="D69"/>
  <c r="D68"/>
  <c r="D67"/>
  <c r="D66"/>
  <c r="D65"/>
  <c r="D63"/>
  <c r="D62"/>
  <c r="D61"/>
  <c r="D60"/>
  <c r="D59"/>
  <c r="D58"/>
  <c r="D57"/>
  <c r="D56"/>
  <c r="D55"/>
  <c r="D54"/>
  <c r="D52"/>
  <c r="D51"/>
  <c r="D50"/>
  <c r="D49"/>
  <c r="D48"/>
  <c r="D47"/>
  <c r="D46"/>
  <c r="D45"/>
  <c r="D44"/>
  <c r="D43"/>
  <c r="D42"/>
  <c r="D40"/>
  <c r="D39"/>
  <c r="D38"/>
  <c r="D37"/>
  <c r="D36"/>
  <c r="D35"/>
  <c r="D34"/>
  <c r="D33"/>
  <c r="D32"/>
  <c r="D31"/>
  <c r="D30"/>
  <c r="D28"/>
  <c r="D27"/>
  <c r="D26"/>
  <c r="D25"/>
  <c r="D24"/>
  <c r="D23"/>
  <c r="D22"/>
  <c r="D21"/>
  <c r="D19"/>
  <c r="D18"/>
  <c r="D17"/>
  <c r="D16"/>
  <c r="D15"/>
  <c r="D14"/>
  <c r="D13"/>
  <c r="D12"/>
  <c r="D11"/>
  <c r="D10"/>
  <c r="D9"/>
  <c r="W831"/>
  <c r="E831" s="1"/>
  <c r="D831"/>
  <c r="R831"/>
  <c r="C9" i="15" l="1"/>
  <c r="I12" i="7"/>
  <c r="C136" i="15"/>
  <c r="C135" s="1"/>
  <c r="G4" i="14"/>
  <c r="H4" s="1"/>
  <c r="L12" i="2"/>
  <c r="L16"/>
  <c r="L21"/>
  <c r="L25"/>
  <c r="L30"/>
  <c r="L34"/>
  <c r="L38"/>
  <c r="L43"/>
  <c r="L47"/>
  <c r="L51"/>
  <c r="L56"/>
  <c r="L60"/>
  <c r="L65"/>
  <c r="L69"/>
  <c r="L73"/>
  <c r="L78"/>
  <c r="L82"/>
  <c r="L86"/>
  <c r="L91"/>
  <c r="L95"/>
  <c r="L100"/>
  <c r="L104"/>
  <c r="L109"/>
  <c r="L113"/>
  <c r="L117"/>
  <c r="L122"/>
  <c r="L126"/>
  <c r="L131"/>
  <c r="L135"/>
  <c r="L139"/>
  <c r="L144"/>
  <c r="L148"/>
  <c r="L152"/>
  <c r="L157"/>
  <c r="L161"/>
  <c r="L166"/>
  <c r="L170"/>
  <c r="L174"/>
  <c r="L179"/>
  <c r="L184"/>
  <c r="L188"/>
  <c r="L193"/>
  <c r="L197"/>
  <c r="L202"/>
  <c r="L207"/>
  <c r="L211"/>
  <c r="L216"/>
  <c r="L221"/>
  <c r="L225"/>
  <c r="L230"/>
  <c r="L235"/>
  <c r="L240"/>
  <c r="L244"/>
  <c r="L249"/>
  <c r="L254"/>
  <c r="L259"/>
  <c r="L266"/>
  <c r="L270"/>
  <c r="L274"/>
  <c r="L280"/>
  <c r="L284"/>
  <c r="L289"/>
  <c r="L293"/>
  <c r="L297"/>
  <c r="L301"/>
  <c r="L305"/>
  <c r="L310"/>
  <c r="L314"/>
  <c r="L319"/>
  <c r="L820"/>
  <c r="L824"/>
  <c r="L828"/>
  <c r="L833"/>
  <c r="L11"/>
  <c r="L15"/>
  <c r="L19"/>
  <c r="L24"/>
  <c r="L28"/>
  <c r="L33"/>
  <c r="L37"/>
  <c r="L42"/>
  <c r="L46"/>
  <c r="L50"/>
  <c r="L55"/>
  <c r="L59"/>
  <c r="L63"/>
  <c r="L68"/>
  <c r="L72"/>
  <c r="L77"/>
  <c r="L81"/>
  <c r="L85"/>
  <c r="L90"/>
  <c r="L94"/>
  <c r="L99"/>
  <c r="L103"/>
  <c r="L108"/>
  <c r="L112"/>
  <c r="L116"/>
  <c r="L120"/>
  <c r="L125"/>
  <c r="L129"/>
  <c r="L134"/>
  <c r="L138"/>
  <c r="L143"/>
  <c r="L147"/>
  <c r="L151"/>
  <c r="L156"/>
  <c r="L160"/>
  <c r="L165"/>
  <c r="L169"/>
  <c r="L173"/>
  <c r="L178"/>
  <c r="L182"/>
  <c r="L187"/>
  <c r="L192"/>
  <c r="L196"/>
  <c r="L201"/>
  <c r="L206"/>
  <c r="L210"/>
  <c r="L215"/>
  <c r="L219"/>
  <c r="L224"/>
  <c r="L229"/>
  <c r="L234"/>
  <c r="L238"/>
  <c r="L243"/>
  <c r="L248"/>
  <c r="L253"/>
  <c r="L258"/>
  <c r="L263"/>
  <c r="L269"/>
  <c r="L273"/>
  <c r="L279"/>
  <c r="L283"/>
  <c r="L288"/>
  <c r="L292"/>
  <c r="L296"/>
  <c r="L300"/>
  <c r="L304"/>
  <c r="L309"/>
  <c r="L313"/>
  <c r="L819"/>
  <c r="L823"/>
  <c r="L827"/>
  <c r="L832"/>
  <c r="L10"/>
  <c r="L14"/>
  <c r="L18"/>
  <c r="L23"/>
  <c r="L27"/>
  <c r="L32"/>
  <c r="L36"/>
  <c r="L40"/>
  <c r="L45"/>
  <c r="L49"/>
  <c r="L54"/>
  <c r="L58"/>
  <c r="L62"/>
  <c r="L67"/>
  <c r="L71"/>
  <c r="L76"/>
  <c r="L80"/>
  <c r="L84"/>
  <c r="L89"/>
  <c r="L93"/>
  <c r="L98"/>
  <c r="L102"/>
  <c r="L107"/>
  <c r="L111"/>
  <c r="L115"/>
  <c r="L119"/>
  <c r="L124"/>
  <c r="L128"/>
  <c r="L133"/>
  <c r="L137"/>
  <c r="L142"/>
  <c r="L146"/>
  <c r="L150"/>
  <c r="L155"/>
  <c r="L159"/>
  <c r="L164"/>
  <c r="L168"/>
  <c r="L172"/>
  <c r="L177"/>
  <c r="L181"/>
  <c r="L186"/>
  <c r="L191"/>
  <c r="L195"/>
  <c r="L200"/>
  <c r="L204"/>
  <c r="L209"/>
  <c r="L214"/>
  <c r="L218"/>
  <c r="L223"/>
  <c r="L228"/>
  <c r="L232"/>
  <c r="L237"/>
  <c r="L242"/>
  <c r="L247"/>
  <c r="L252"/>
  <c r="L256"/>
  <c r="L262"/>
  <c r="L268"/>
  <c r="L272"/>
  <c r="L278"/>
  <c r="L282"/>
  <c r="L287"/>
  <c r="L291"/>
  <c r="L295"/>
  <c r="L299"/>
  <c r="L303"/>
  <c r="L307"/>
  <c r="L312"/>
  <c r="L317"/>
  <c r="L321"/>
  <c r="L818"/>
  <c r="L822"/>
  <c r="L826"/>
  <c r="L831"/>
  <c r="L9"/>
  <c r="L13"/>
  <c r="L17"/>
  <c r="L22"/>
  <c r="L26"/>
  <c r="L31"/>
  <c r="L35"/>
  <c r="L39"/>
  <c r="L44"/>
  <c r="L48"/>
  <c r="L52"/>
  <c r="L57"/>
  <c r="L61"/>
  <c r="L66"/>
  <c r="L70"/>
  <c r="L74"/>
  <c r="L79"/>
  <c r="L83"/>
  <c r="L88"/>
  <c r="L92"/>
  <c r="L97"/>
  <c r="L101"/>
  <c r="L105"/>
  <c r="L110"/>
  <c r="L114"/>
  <c r="L118"/>
  <c r="L123"/>
  <c r="L127"/>
  <c r="L132"/>
  <c r="L136"/>
  <c r="L140"/>
  <c r="L145"/>
  <c r="L149"/>
  <c r="L154"/>
  <c r="L158"/>
  <c r="L162"/>
  <c r="L167"/>
  <c r="L171"/>
  <c r="L175"/>
  <c r="L180"/>
  <c r="L185"/>
  <c r="L189"/>
  <c r="L194"/>
  <c r="L198"/>
  <c r="L203"/>
  <c r="L208"/>
  <c r="L213"/>
  <c r="L217"/>
  <c r="L222"/>
  <c r="L226"/>
  <c r="L231"/>
  <c r="L236"/>
  <c r="L241"/>
  <c r="L246"/>
  <c r="L250"/>
  <c r="L255"/>
  <c r="L261"/>
  <c r="L267"/>
  <c r="L271"/>
  <c r="L277"/>
  <c r="L281"/>
  <c r="L285"/>
  <c r="L290"/>
  <c r="L294"/>
  <c r="L298"/>
  <c r="L302"/>
  <c r="L306"/>
  <c r="L311"/>
  <c r="L817"/>
  <c r="L821"/>
  <c r="L825"/>
  <c r="L830"/>
  <c r="L834"/>
  <c r="E824"/>
  <c r="E828"/>
  <c r="E833"/>
  <c r="C66" i="15"/>
  <c r="C6" s="1"/>
  <c r="C8"/>
  <c r="K1324" i="2"/>
  <c r="L316"/>
  <c r="L320"/>
  <c r="L324"/>
  <c r="L329"/>
  <c r="L333"/>
  <c r="L338"/>
  <c r="L342"/>
  <c r="L346"/>
  <c r="L351"/>
  <c r="L355"/>
  <c r="L360"/>
  <c r="L364"/>
  <c r="L369"/>
  <c r="L373"/>
  <c r="L378"/>
  <c r="L382"/>
  <c r="L387"/>
  <c r="L391"/>
  <c r="L398"/>
  <c r="L403"/>
  <c r="L407"/>
  <c r="L412"/>
  <c r="L416"/>
  <c r="L421"/>
  <c r="L426"/>
  <c r="L431"/>
  <c r="L437"/>
  <c r="L441"/>
  <c r="L446"/>
  <c r="L452"/>
  <c r="L457"/>
  <c r="L461"/>
  <c r="L466"/>
  <c r="L470"/>
  <c r="L475"/>
  <c r="L480"/>
  <c r="L485"/>
  <c r="L490"/>
  <c r="L495"/>
  <c r="L500"/>
  <c r="L505"/>
  <c r="L511"/>
  <c r="L515"/>
  <c r="L519"/>
  <c r="L524"/>
  <c r="L528"/>
  <c r="L533"/>
  <c r="L537"/>
  <c r="L542"/>
  <c r="L546"/>
  <c r="L552"/>
  <c r="L558"/>
  <c r="L562"/>
  <c r="L566"/>
  <c r="L571"/>
  <c r="L575"/>
  <c r="L579"/>
  <c r="L585"/>
  <c r="L589"/>
  <c r="L594"/>
  <c r="L599"/>
  <c r="L603"/>
  <c r="L608"/>
  <c r="L612"/>
  <c r="L617"/>
  <c r="L622"/>
  <c r="L626"/>
  <c r="L631"/>
  <c r="L635"/>
  <c r="L640"/>
  <c r="L645"/>
  <c r="L651"/>
  <c r="L657"/>
  <c r="L663"/>
  <c r="L668"/>
  <c r="L674"/>
  <c r="L679"/>
  <c r="L683"/>
  <c r="L687"/>
  <c r="L692"/>
  <c r="L697"/>
  <c r="L701"/>
  <c r="L705"/>
  <c r="L711"/>
  <c r="L716"/>
  <c r="L720"/>
  <c r="L725"/>
  <c r="L730"/>
  <c r="L735"/>
  <c r="L740"/>
  <c r="L746"/>
  <c r="L750"/>
  <c r="L755"/>
  <c r="L760"/>
  <c r="L764"/>
  <c r="L769"/>
  <c r="L774"/>
  <c r="L779"/>
  <c r="L784"/>
  <c r="L789"/>
  <c r="L794"/>
  <c r="L798"/>
  <c r="L803"/>
  <c r="L807"/>
  <c r="L811"/>
  <c r="L840"/>
  <c r="L844"/>
  <c r="L848"/>
  <c r="L852"/>
  <c r="L856"/>
  <c r="L860"/>
  <c r="L865"/>
  <c r="L869"/>
  <c r="L873"/>
  <c r="L877"/>
  <c r="L881"/>
  <c r="L885"/>
  <c r="L889"/>
  <c r="L894"/>
  <c r="L898"/>
  <c r="L902"/>
  <c r="L906"/>
  <c r="L910"/>
  <c r="L914"/>
  <c r="L919"/>
  <c r="L923"/>
  <c r="L927"/>
  <c r="L932"/>
  <c r="L936"/>
  <c r="L941"/>
  <c r="L945"/>
  <c r="L950"/>
  <c r="L955"/>
  <c r="L959"/>
  <c r="L965"/>
  <c r="L971"/>
  <c r="L975"/>
  <c r="L979"/>
  <c r="L983"/>
  <c r="L987"/>
  <c r="L992"/>
  <c r="L996"/>
  <c r="L1000"/>
  <c r="L1005"/>
  <c r="L1009"/>
  <c r="L1014"/>
  <c r="L1019"/>
  <c r="L1024"/>
  <c r="L1029"/>
  <c r="L1035"/>
  <c r="L1039"/>
  <c r="L1044"/>
  <c r="L1048"/>
  <c r="L1052"/>
  <c r="L1056"/>
  <c r="L1061"/>
  <c r="L1066"/>
  <c r="L1070"/>
  <c r="L1074"/>
  <c r="L1079"/>
  <c r="L1083"/>
  <c r="L1088"/>
  <c r="L1092"/>
  <c r="L1097"/>
  <c r="L1102"/>
  <c r="L1106"/>
  <c r="L1112"/>
  <c r="L1116"/>
  <c r="L1121"/>
  <c r="L1126"/>
  <c r="L1130"/>
  <c r="L1137"/>
  <c r="L1141"/>
  <c r="L1146"/>
  <c r="L1152"/>
  <c r="L1156"/>
  <c r="L1160"/>
  <c r="L1164"/>
  <c r="L1168"/>
  <c r="L1173"/>
  <c r="L1177"/>
  <c r="L1181"/>
  <c r="L1185"/>
  <c r="L1189"/>
  <c r="L1194"/>
  <c r="L1198"/>
  <c r="L1203"/>
  <c r="L1207"/>
  <c r="L1211"/>
  <c r="L1216"/>
  <c r="L1220"/>
  <c r="L1224"/>
  <c r="L1230"/>
  <c r="L1234"/>
  <c r="L1239"/>
  <c r="L1244"/>
  <c r="L1250"/>
  <c r="L1254"/>
  <c r="L1258"/>
  <c r="L1263"/>
  <c r="L1267"/>
  <c r="L1271"/>
  <c r="L1275"/>
  <c r="L1280"/>
  <c r="L1285"/>
  <c r="L1290"/>
  <c r="L1294"/>
  <c r="L1298"/>
  <c r="L1306"/>
  <c r="L1311"/>
  <c r="L1328"/>
  <c r="L1332"/>
  <c r="L1336"/>
  <c r="L1340"/>
  <c r="L1345"/>
  <c r="L1349"/>
  <c r="L1353"/>
  <c r="L1357"/>
  <c r="L1361"/>
  <c r="L323"/>
  <c r="L328"/>
  <c r="L332"/>
  <c r="L337"/>
  <c r="L341"/>
  <c r="L345"/>
  <c r="L349"/>
  <c r="L354"/>
  <c r="L358"/>
  <c r="L363"/>
  <c r="L367"/>
  <c r="L372"/>
  <c r="L377"/>
  <c r="L381"/>
  <c r="L386"/>
  <c r="L390"/>
  <c r="L395"/>
  <c r="L401"/>
  <c r="L406"/>
  <c r="L410"/>
  <c r="L415"/>
  <c r="L420"/>
  <c r="L425"/>
  <c r="L430"/>
  <c r="L435"/>
  <c r="L440"/>
  <c r="L445"/>
  <c r="L449"/>
  <c r="L455"/>
  <c r="L460"/>
  <c r="L464"/>
  <c r="L469"/>
  <c r="L474"/>
  <c r="L479"/>
  <c r="L484"/>
  <c r="L489"/>
  <c r="L493"/>
  <c r="L499"/>
  <c r="L504"/>
  <c r="L510"/>
  <c r="L514"/>
  <c r="L518"/>
  <c r="L523"/>
  <c r="L527"/>
  <c r="L532"/>
  <c r="L536"/>
  <c r="L541"/>
  <c r="L545"/>
  <c r="L550"/>
  <c r="L557"/>
  <c r="L561"/>
  <c r="L565"/>
  <c r="L569"/>
  <c r="L574"/>
  <c r="L578"/>
  <c r="L584"/>
  <c r="L588"/>
  <c r="L593"/>
  <c r="L598"/>
  <c r="L602"/>
  <c r="L607"/>
  <c r="L611"/>
  <c r="L616"/>
  <c r="L621"/>
  <c r="L625"/>
  <c r="L630"/>
  <c r="L634"/>
  <c r="L639"/>
  <c r="L644"/>
  <c r="L650"/>
  <c r="L656"/>
  <c r="L662"/>
  <c r="L667"/>
  <c r="L673"/>
  <c r="L678"/>
  <c r="L682"/>
  <c r="L686"/>
  <c r="L691"/>
  <c r="L696"/>
  <c r="L700"/>
  <c r="L704"/>
  <c r="L710"/>
  <c r="L715"/>
  <c r="L719"/>
  <c r="L724"/>
  <c r="L729"/>
  <c r="L733"/>
  <c r="L739"/>
  <c r="L745"/>
  <c r="L749"/>
  <c r="L754"/>
  <c r="L759"/>
  <c r="L763"/>
  <c r="L768"/>
  <c r="L773"/>
  <c r="L778"/>
  <c r="L782"/>
  <c r="L788"/>
  <c r="L793"/>
  <c r="L797"/>
  <c r="L802"/>
  <c r="L806"/>
  <c r="L810"/>
  <c r="L814"/>
  <c r="L839"/>
  <c r="L843"/>
  <c r="L847"/>
  <c r="L851"/>
  <c r="L855"/>
  <c r="L859"/>
  <c r="L864"/>
  <c r="L868"/>
  <c r="L872"/>
  <c r="L876"/>
  <c r="L880"/>
  <c r="L884"/>
  <c r="L888"/>
  <c r="L893"/>
  <c r="L897"/>
  <c r="L901"/>
  <c r="L905"/>
  <c r="L909"/>
  <c r="L913"/>
  <c r="L917"/>
  <c r="L922"/>
  <c r="L926"/>
  <c r="L931"/>
  <c r="L935"/>
  <c r="L939"/>
  <c r="L944"/>
  <c r="L949"/>
  <c r="L954"/>
  <c r="L958"/>
  <c r="L963"/>
  <c r="L970"/>
  <c r="L974"/>
  <c r="L978"/>
  <c r="L982"/>
  <c r="L986"/>
  <c r="L990"/>
  <c r="L995"/>
  <c r="L999"/>
  <c r="L1004"/>
  <c r="L1008"/>
  <c r="L1013"/>
  <c r="L1018"/>
  <c r="L1022"/>
  <c r="L1027"/>
  <c r="L1034"/>
  <c r="L1038"/>
  <c r="L1043"/>
  <c r="L1047"/>
  <c r="L1051"/>
  <c r="L1055"/>
  <c r="L1060"/>
  <c r="L1065"/>
  <c r="L1069"/>
  <c r="L1073"/>
  <c r="L1078"/>
  <c r="L1082"/>
  <c r="L1087"/>
  <c r="L1091"/>
  <c r="L1096"/>
  <c r="L1101"/>
  <c r="L1105"/>
  <c r="L1111"/>
  <c r="L1115"/>
  <c r="L1120"/>
  <c r="L1124"/>
  <c r="L1129"/>
  <c r="L1136"/>
  <c r="L1140"/>
  <c r="L1145"/>
  <c r="L1151"/>
  <c r="L1155"/>
  <c r="L1159"/>
  <c r="L1163"/>
  <c r="L1167"/>
  <c r="L1172"/>
  <c r="L1176"/>
  <c r="L1180"/>
  <c r="L1184"/>
  <c r="L1188"/>
  <c r="L1193"/>
  <c r="L1197"/>
  <c r="L1202"/>
  <c r="L1206"/>
  <c r="L1210"/>
  <c r="L1215"/>
  <c r="L1219"/>
  <c r="L1223"/>
  <c r="L1227"/>
  <c r="L1233"/>
  <c r="L1237"/>
  <c r="L1243"/>
  <c r="L1249"/>
  <c r="L1253"/>
  <c r="L1257"/>
  <c r="L1261"/>
  <c r="L1266"/>
  <c r="L1270"/>
  <c r="L1274"/>
  <c r="L1279"/>
  <c r="L1284"/>
  <c r="L1289"/>
  <c r="L1293"/>
  <c r="L1297"/>
  <c r="L1303"/>
  <c r="L1309"/>
  <c r="L1327"/>
  <c r="L1331"/>
  <c r="L1335"/>
  <c r="L1339"/>
  <c r="L1344"/>
  <c r="L1348"/>
  <c r="L1352"/>
  <c r="L1356"/>
  <c r="L1360"/>
  <c r="AE1304"/>
  <c r="L318"/>
  <c r="L322"/>
  <c r="L326"/>
  <c r="L331"/>
  <c r="L335"/>
  <c r="L340"/>
  <c r="L344"/>
  <c r="L348"/>
  <c r="L353"/>
  <c r="L357"/>
  <c r="L362"/>
  <c r="L366"/>
  <c r="L371"/>
  <c r="L375"/>
  <c r="L380"/>
  <c r="L385"/>
  <c r="L389"/>
  <c r="L394"/>
  <c r="L400"/>
  <c r="L405"/>
  <c r="L409"/>
  <c r="L414"/>
  <c r="L419"/>
  <c r="L423"/>
  <c r="L429"/>
  <c r="L434"/>
  <c r="L439"/>
  <c r="L444"/>
  <c r="L448"/>
  <c r="L454"/>
  <c r="L459"/>
  <c r="L463"/>
  <c r="L468"/>
  <c r="L473"/>
  <c r="L478"/>
  <c r="L483"/>
  <c r="L488"/>
  <c r="L492"/>
  <c r="L497"/>
  <c r="L503"/>
  <c r="L509"/>
  <c r="L513"/>
  <c r="L517"/>
  <c r="L522"/>
  <c r="L526"/>
  <c r="L531"/>
  <c r="L535"/>
  <c r="L539"/>
  <c r="L544"/>
  <c r="L548"/>
  <c r="L554"/>
  <c r="L560"/>
  <c r="L564"/>
  <c r="L568"/>
  <c r="L573"/>
  <c r="L577"/>
  <c r="L582"/>
  <c r="L587"/>
  <c r="L591"/>
  <c r="L597"/>
  <c r="L601"/>
  <c r="L605"/>
  <c r="L610"/>
  <c r="L615"/>
  <c r="L619"/>
  <c r="L624"/>
  <c r="L629"/>
  <c r="L633"/>
  <c r="L638"/>
  <c r="L643"/>
  <c r="L648"/>
  <c r="L654"/>
  <c r="L660"/>
  <c r="L666"/>
  <c r="L670"/>
  <c r="L676"/>
  <c r="L681"/>
  <c r="L685"/>
  <c r="L689"/>
  <c r="L695"/>
  <c r="L699"/>
  <c r="L703"/>
  <c r="L708"/>
  <c r="L714"/>
  <c r="L718"/>
  <c r="L722"/>
  <c r="L727"/>
  <c r="L732"/>
  <c r="L737"/>
  <c r="L744"/>
  <c r="L748"/>
  <c r="L753"/>
  <c r="L758"/>
  <c r="L762"/>
  <c r="L767"/>
  <c r="L772"/>
  <c r="L776"/>
  <c r="L781"/>
  <c r="L787"/>
  <c r="L792"/>
  <c r="L796"/>
  <c r="L801"/>
  <c r="L805"/>
  <c r="L809"/>
  <c r="L813"/>
  <c r="L838"/>
  <c r="L842"/>
  <c r="L846"/>
  <c r="L850"/>
  <c r="L854"/>
  <c r="L858"/>
  <c r="L863"/>
  <c r="L867"/>
  <c r="L871"/>
  <c r="L875"/>
  <c r="L879"/>
  <c r="L883"/>
  <c r="L887"/>
  <c r="L892"/>
  <c r="L896"/>
  <c r="L900"/>
  <c r="L904"/>
  <c r="L908"/>
  <c r="L912"/>
  <c r="L916"/>
  <c r="L921"/>
  <c r="L925"/>
  <c r="L930"/>
  <c r="L934"/>
  <c r="L938"/>
  <c r="L943"/>
  <c r="L948"/>
  <c r="L952"/>
  <c r="L957"/>
  <c r="L962"/>
  <c r="L969"/>
  <c r="L973"/>
  <c r="L977"/>
  <c r="L981"/>
  <c r="L985"/>
  <c r="L989"/>
  <c r="L994"/>
  <c r="L998"/>
  <c r="L1003"/>
  <c r="L1007"/>
  <c r="L1012"/>
  <c r="L1017"/>
  <c r="L1021"/>
  <c r="L1026"/>
  <c r="L1033"/>
  <c r="L1037"/>
  <c r="L1041"/>
  <c r="L1046"/>
  <c r="L1050"/>
  <c r="L1054"/>
  <c r="L1059"/>
  <c r="L1064"/>
  <c r="L1068"/>
  <c r="L1072"/>
  <c r="L1076"/>
  <c r="L1081"/>
  <c r="L1085"/>
  <c r="L1090"/>
  <c r="L1095"/>
  <c r="L1099"/>
  <c r="L1104"/>
  <c r="L1110"/>
  <c r="L1114"/>
  <c r="L1119"/>
  <c r="L1123"/>
  <c r="L1128"/>
  <c r="L1133"/>
  <c r="L1139"/>
  <c r="L1144"/>
  <c r="L1148"/>
  <c r="L1154"/>
  <c r="L1158"/>
  <c r="L1162"/>
  <c r="L1166"/>
  <c r="L1171"/>
  <c r="L1175"/>
  <c r="L1179"/>
  <c r="L1183"/>
  <c r="L1187"/>
  <c r="L1192"/>
  <c r="L1196"/>
  <c r="L1201"/>
  <c r="L1205"/>
  <c r="L1209"/>
  <c r="L1214"/>
  <c r="L1218"/>
  <c r="L1222"/>
  <c r="L1226"/>
  <c r="L1232"/>
  <c r="L1236"/>
  <c r="L1241"/>
  <c r="L1248"/>
  <c r="L1252"/>
  <c r="L1256"/>
  <c r="L1260"/>
  <c r="L1265"/>
  <c r="L1269"/>
  <c r="L1273"/>
  <c r="L1278"/>
  <c r="L1283"/>
  <c r="L1287"/>
  <c r="L1292"/>
  <c r="L1296"/>
  <c r="L1302"/>
  <c r="L1308"/>
  <c r="L1326"/>
  <c r="L1330"/>
  <c r="L1334"/>
  <c r="L1338"/>
  <c r="L1342"/>
  <c r="L1347"/>
  <c r="L1351"/>
  <c r="L1355"/>
  <c r="L1359"/>
  <c r="L1363"/>
  <c r="AH1318"/>
  <c r="AH1312" s="1"/>
  <c r="AE540"/>
  <c r="L325"/>
  <c r="L330"/>
  <c r="L334"/>
  <c r="L339"/>
  <c r="L343"/>
  <c r="L347"/>
  <c r="L352"/>
  <c r="L356"/>
  <c r="L361"/>
  <c r="L365"/>
  <c r="L370"/>
  <c r="L374"/>
  <c r="L379"/>
  <c r="L383"/>
  <c r="L388"/>
  <c r="L392"/>
  <c r="L399"/>
  <c r="L404"/>
  <c r="L408"/>
  <c r="L413"/>
  <c r="L417"/>
  <c r="L422"/>
  <c r="L427"/>
  <c r="L433"/>
  <c r="L438"/>
  <c r="L443"/>
  <c r="L447"/>
  <c r="L453"/>
  <c r="L458"/>
  <c r="L462"/>
  <c r="L467"/>
  <c r="L472"/>
  <c r="L476"/>
  <c r="L481"/>
  <c r="L486"/>
  <c r="L491"/>
  <c r="L496"/>
  <c r="L502"/>
  <c r="L508"/>
  <c r="L512"/>
  <c r="L516"/>
  <c r="L520"/>
  <c r="L525"/>
  <c r="L530"/>
  <c r="L534"/>
  <c r="L538"/>
  <c r="L543"/>
  <c r="L547"/>
  <c r="L553"/>
  <c r="L559"/>
  <c r="L563"/>
  <c r="L567"/>
  <c r="L572"/>
  <c r="L576"/>
  <c r="L580"/>
  <c r="L586"/>
  <c r="L590"/>
  <c r="L595"/>
  <c r="L600"/>
  <c r="L604"/>
  <c r="L609"/>
  <c r="L613"/>
  <c r="L618"/>
  <c r="L623"/>
  <c r="L628"/>
  <c r="L632"/>
  <c r="L637"/>
  <c r="L642"/>
  <c r="L647"/>
  <c r="L653"/>
  <c r="L659"/>
  <c r="L664"/>
  <c r="L669"/>
  <c r="L675"/>
  <c r="L680"/>
  <c r="L684"/>
  <c r="L688"/>
  <c r="L693"/>
  <c r="L698"/>
  <c r="L702"/>
  <c r="L707"/>
  <c r="L712"/>
  <c r="L717"/>
  <c r="L721"/>
  <c r="L726"/>
  <c r="L731"/>
  <c r="L736"/>
  <c r="L741"/>
  <c r="L747"/>
  <c r="L751"/>
  <c r="L757"/>
  <c r="L761"/>
  <c r="L766"/>
  <c r="L770"/>
  <c r="L775"/>
  <c r="L780"/>
  <c r="L785"/>
  <c r="L790"/>
  <c r="L795"/>
  <c r="L800"/>
  <c r="L804"/>
  <c r="L808"/>
  <c r="L812"/>
  <c r="L837"/>
  <c r="L841"/>
  <c r="L845"/>
  <c r="L849"/>
  <c r="L853"/>
  <c r="L857"/>
  <c r="L861"/>
  <c r="L866"/>
  <c r="L870"/>
  <c r="L874"/>
  <c r="L878"/>
  <c r="L882"/>
  <c r="L886"/>
  <c r="L891"/>
  <c r="L895"/>
  <c r="L899"/>
  <c r="L903"/>
  <c r="L907"/>
  <c r="L911"/>
  <c r="L915"/>
  <c r="L920"/>
  <c r="L924"/>
  <c r="L928"/>
  <c r="L933"/>
  <c r="L937"/>
  <c r="L942"/>
  <c r="L947"/>
  <c r="L951"/>
  <c r="L956"/>
  <c r="L961"/>
  <c r="L966"/>
  <c r="L972"/>
  <c r="L976"/>
  <c r="L980"/>
  <c r="L984"/>
  <c r="L988"/>
  <c r="L993"/>
  <c r="L997"/>
  <c r="L1002"/>
  <c r="L1006"/>
  <c r="L1010"/>
  <c r="L1015"/>
  <c r="L1020"/>
  <c r="L1025"/>
  <c r="L1030"/>
  <c r="L1036"/>
  <c r="L1040"/>
  <c r="L1045"/>
  <c r="L1049"/>
  <c r="L1053"/>
  <c r="L1057"/>
  <c r="L1062"/>
  <c r="L1067"/>
  <c r="L1071"/>
  <c r="L1075"/>
  <c r="L1080"/>
  <c r="L1084"/>
  <c r="L1089"/>
  <c r="L1094"/>
  <c r="L1098"/>
  <c r="L1103"/>
  <c r="L1109"/>
  <c r="L1113"/>
  <c r="L1117"/>
  <c r="L1122"/>
  <c r="L1127"/>
  <c r="L1132"/>
  <c r="L1138"/>
  <c r="L1143"/>
  <c r="L1147"/>
  <c r="L1153"/>
  <c r="L1157"/>
  <c r="L1161"/>
  <c r="L1165"/>
  <c r="L1169"/>
  <c r="L1174"/>
  <c r="L1178"/>
  <c r="L1182"/>
  <c r="L1186"/>
  <c r="L1191"/>
  <c r="L1195"/>
  <c r="L1200"/>
  <c r="L1204"/>
  <c r="L1208"/>
  <c r="L1213"/>
  <c r="L1217"/>
  <c r="L1221"/>
  <c r="L1225"/>
  <c r="L1231"/>
  <c r="L1235"/>
  <c r="L1240"/>
  <c r="L1245"/>
  <c r="L1251"/>
  <c r="L1255"/>
  <c r="L1259"/>
  <c r="L1264"/>
  <c r="L1268"/>
  <c r="L1272"/>
  <c r="L1277"/>
  <c r="L1281"/>
  <c r="L1286"/>
  <c r="L1291"/>
  <c r="L1295"/>
  <c r="L1299"/>
  <c r="L1307"/>
  <c r="L1325"/>
  <c r="L1329"/>
  <c r="L1333"/>
  <c r="L1337"/>
  <c r="L1341"/>
  <c r="L1346"/>
  <c r="L1350"/>
  <c r="L1354"/>
  <c r="L1358"/>
  <c r="L1362"/>
  <c r="K1343"/>
  <c r="E819"/>
  <c r="E823"/>
  <c r="E827"/>
  <c r="E261"/>
  <c r="K1058"/>
  <c r="K1063"/>
  <c r="K1093"/>
  <c r="K829"/>
  <c r="K1077"/>
  <c r="K1042"/>
  <c r="K1086"/>
  <c r="K1100"/>
  <c r="K549"/>
  <c r="H14" i="14"/>
  <c r="H10"/>
  <c r="H5"/>
  <c r="AE1312" i="2"/>
  <c r="AH1134"/>
  <c r="AH742"/>
  <c r="AH1228"/>
  <c r="AH1246"/>
  <c r="AF1134"/>
  <c r="AE1134"/>
  <c r="AH835"/>
  <c r="AF7"/>
  <c r="AE7"/>
  <c r="AE835"/>
  <c r="AF275"/>
  <c r="AF967"/>
  <c r="AH450"/>
  <c r="AE450"/>
  <c r="AE555"/>
  <c r="AE815"/>
  <c r="AF450"/>
  <c r="AF506"/>
  <c r="AF742"/>
  <c r="AF1107"/>
  <c r="AH506"/>
  <c r="AH671"/>
  <c r="AH1149"/>
  <c r="AE967"/>
  <c r="AF1149"/>
  <c r="AH967"/>
  <c r="AH1031"/>
  <c r="AE506"/>
  <c r="AF555"/>
  <c r="AF815"/>
  <c r="AH7"/>
  <c r="AH555"/>
  <c r="AE1149"/>
  <c r="AF671"/>
  <c r="AF1228"/>
  <c r="AF1312"/>
  <c r="AE1246"/>
  <c r="AF1246"/>
  <c r="AE1228"/>
  <c r="AE1107"/>
  <c r="AH1107"/>
  <c r="AE1031"/>
  <c r="AF1031"/>
  <c r="AF835"/>
  <c r="AE742"/>
  <c r="AE671"/>
  <c r="AH396"/>
  <c r="AF396"/>
  <c r="AE396"/>
  <c r="AE275"/>
  <c r="AH275"/>
  <c r="AH815"/>
  <c r="C5" i="15"/>
  <c r="R170" i="4"/>
  <c r="Q170"/>
  <c r="N170"/>
  <c r="M170"/>
  <c r="J170"/>
  <c r="I170"/>
  <c r="D170"/>
  <c r="C170"/>
  <c r="R169"/>
  <c r="Q169"/>
  <c r="N169"/>
  <c r="M169"/>
  <c r="I169"/>
  <c r="D169"/>
  <c r="T169" s="1"/>
  <c r="C169"/>
  <c r="S169" s="1"/>
  <c r="R168"/>
  <c r="Q168"/>
  <c r="N168"/>
  <c r="M168"/>
  <c r="I168"/>
  <c r="C168"/>
  <c r="S168" s="1"/>
  <c r="R167"/>
  <c r="Q167"/>
  <c r="N167"/>
  <c r="M167"/>
  <c r="J167"/>
  <c r="I167"/>
  <c r="D167"/>
  <c r="T167" s="1"/>
  <c r="C167"/>
  <c r="S167" s="1"/>
  <c r="P166"/>
  <c r="O166"/>
  <c r="L166"/>
  <c r="K166"/>
  <c r="H166"/>
  <c r="G166"/>
  <c r="R165"/>
  <c r="Q165"/>
  <c r="N165"/>
  <c r="M165"/>
  <c r="J165"/>
  <c r="I165"/>
  <c r="D165"/>
  <c r="T165" s="1"/>
  <c r="C165"/>
  <c r="R164"/>
  <c r="Q164"/>
  <c r="N164"/>
  <c r="M164"/>
  <c r="J164"/>
  <c r="I164"/>
  <c r="D164"/>
  <c r="T164" s="1"/>
  <c r="C164"/>
  <c r="S164" s="1"/>
  <c r="P163"/>
  <c r="O163"/>
  <c r="L163"/>
  <c r="K163"/>
  <c r="H163"/>
  <c r="G163"/>
  <c r="K162"/>
  <c r="R161"/>
  <c r="Q161"/>
  <c r="N161"/>
  <c r="M161"/>
  <c r="J161"/>
  <c r="I161"/>
  <c r="D161"/>
  <c r="T161" s="1"/>
  <c r="C161"/>
  <c r="R160"/>
  <c r="Q160"/>
  <c r="N160"/>
  <c r="M160"/>
  <c r="I160"/>
  <c r="D160"/>
  <c r="T160" s="1"/>
  <c r="C160"/>
  <c r="S160" s="1"/>
  <c r="P159"/>
  <c r="O159"/>
  <c r="L159"/>
  <c r="K159"/>
  <c r="H159"/>
  <c r="G159"/>
  <c r="D159"/>
  <c r="O158"/>
  <c r="L158"/>
  <c r="R157"/>
  <c r="Q157"/>
  <c r="N157"/>
  <c r="M157"/>
  <c r="J157"/>
  <c r="I157"/>
  <c r="D157"/>
  <c r="T157" s="1"/>
  <c r="C157"/>
  <c r="R156"/>
  <c r="Q156"/>
  <c r="N156"/>
  <c r="M156"/>
  <c r="J156"/>
  <c r="I156"/>
  <c r="D156"/>
  <c r="T156" s="1"/>
  <c r="C156"/>
  <c r="S156" s="1"/>
  <c r="R155"/>
  <c r="Q155"/>
  <c r="N155"/>
  <c r="M155"/>
  <c r="J155"/>
  <c r="I155"/>
  <c r="D155"/>
  <c r="T155" s="1"/>
  <c r="C155"/>
  <c r="R154"/>
  <c r="Q154"/>
  <c r="N154"/>
  <c r="M154"/>
  <c r="J154"/>
  <c r="I154"/>
  <c r="D154"/>
  <c r="T154" s="1"/>
  <c r="C154"/>
  <c r="S154" s="1"/>
  <c r="R153"/>
  <c r="Q153"/>
  <c r="N153"/>
  <c r="M153"/>
  <c r="J153"/>
  <c r="I153"/>
  <c r="D153"/>
  <c r="T153" s="1"/>
  <c r="C153"/>
  <c r="R152"/>
  <c r="Q152"/>
  <c r="N152"/>
  <c r="M152"/>
  <c r="I152"/>
  <c r="D152"/>
  <c r="T152" s="1"/>
  <c r="C152"/>
  <c r="S152" s="1"/>
  <c r="R151"/>
  <c r="Q151"/>
  <c r="N151"/>
  <c r="M151"/>
  <c r="J151"/>
  <c r="I151"/>
  <c r="D151"/>
  <c r="T151" s="1"/>
  <c r="C151"/>
  <c r="S151" s="1"/>
  <c r="R150"/>
  <c r="Q150"/>
  <c r="N150"/>
  <c r="M150"/>
  <c r="I150"/>
  <c r="D150"/>
  <c r="T150" s="1"/>
  <c r="C150"/>
  <c r="S150" s="1"/>
  <c r="R149"/>
  <c r="Q149"/>
  <c r="N149"/>
  <c r="M149"/>
  <c r="I149"/>
  <c r="D149"/>
  <c r="T149" s="1"/>
  <c r="C149"/>
  <c r="S149" s="1"/>
  <c r="R148"/>
  <c r="Q148"/>
  <c r="N148"/>
  <c r="M148"/>
  <c r="I148"/>
  <c r="D148"/>
  <c r="T148" s="1"/>
  <c r="C148"/>
  <c r="P147"/>
  <c r="O147"/>
  <c r="L147"/>
  <c r="K147"/>
  <c r="K145" s="1"/>
  <c r="H147"/>
  <c r="G147"/>
  <c r="G145" s="1"/>
  <c r="R146"/>
  <c r="Q146"/>
  <c r="N146"/>
  <c r="M146"/>
  <c r="J146"/>
  <c r="I146"/>
  <c r="D146"/>
  <c r="T146" s="1"/>
  <c r="C146"/>
  <c r="S146" s="1"/>
  <c r="R144"/>
  <c r="Q144"/>
  <c r="N144"/>
  <c r="M144"/>
  <c r="J144"/>
  <c r="I144"/>
  <c r="D144"/>
  <c r="T144" s="1"/>
  <c r="C144"/>
  <c r="S144" s="1"/>
  <c r="R143"/>
  <c r="Q143"/>
  <c r="N143"/>
  <c r="M143"/>
  <c r="I143"/>
  <c r="D143"/>
  <c r="T143" s="1"/>
  <c r="C143"/>
  <c r="S143" s="1"/>
  <c r="R142"/>
  <c r="Q142"/>
  <c r="N142"/>
  <c r="M142"/>
  <c r="J142"/>
  <c r="I142"/>
  <c r="D142"/>
  <c r="T142" s="1"/>
  <c r="C142"/>
  <c r="S142" s="1"/>
  <c r="R141"/>
  <c r="Q141"/>
  <c r="N141"/>
  <c r="M141"/>
  <c r="J141"/>
  <c r="I141"/>
  <c r="D141"/>
  <c r="T141" s="1"/>
  <c r="C141"/>
  <c r="S141" s="1"/>
  <c r="R140"/>
  <c r="Q140"/>
  <c r="N140"/>
  <c r="M140"/>
  <c r="J140"/>
  <c r="I140"/>
  <c r="D140"/>
  <c r="T140" s="1"/>
  <c r="C140"/>
  <c r="P139"/>
  <c r="O139"/>
  <c r="L139"/>
  <c r="K139"/>
  <c r="K138" s="1"/>
  <c r="H139"/>
  <c r="G139"/>
  <c r="I139" s="1"/>
  <c r="R137"/>
  <c r="Q137"/>
  <c r="N137"/>
  <c r="M137"/>
  <c r="J137"/>
  <c r="I137"/>
  <c r="D137"/>
  <c r="T137" s="1"/>
  <c r="C137"/>
  <c r="R136"/>
  <c r="Q136"/>
  <c r="N136"/>
  <c r="M136"/>
  <c r="J136"/>
  <c r="I136"/>
  <c r="D136"/>
  <c r="T136" s="1"/>
  <c r="C136"/>
  <c r="S136" s="1"/>
  <c r="R135"/>
  <c r="Q135"/>
  <c r="N135"/>
  <c r="M135"/>
  <c r="J135"/>
  <c r="I135"/>
  <c r="D135"/>
  <c r="T135" s="1"/>
  <c r="C135"/>
  <c r="S135" s="1"/>
  <c r="P134"/>
  <c r="O134"/>
  <c r="L134"/>
  <c r="K134"/>
  <c r="H134"/>
  <c r="I134" s="1"/>
  <c r="G134"/>
  <c r="J134" s="1"/>
  <c r="Q133"/>
  <c r="N133"/>
  <c r="M133"/>
  <c r="I133"/>
  <c r="D133"/>
  <c r="T133" s="1"/>
  <c r="C133"/>
  <c r="S133" s="1"/>
  <c r="R132"/>
  <c r="Q132"/>
  <c r="N132"/>
  <c r="M132"/>
  <c r="I132"/>
  <c r="D132"/>
  <c r="T132" s="1"/>
  <c r="C132"/>
  <c r="S132" s="1"/>
  <c r="R131"/>
  <c r="Q131"/>
  <c r="N131"/>
  <c r="M131"/>
  <c r="I131"/>
  <c r="D131"/>
  <c r="T131" s="1"/>
  <c r="C131"/>
  <c r="S131" s="1"/>
  <c r="R130"/>
  <c r="Q130"/>
  <c r="N130"/>
  <c r="M130"/>
  <c r="I130"/>
  <c r="D130"/>
  <c r="T130" s="1"/>
  <c r="C130"/>
  <c r="S130" s="1"/>
  <c r="R129"/>
  <c r="Q129"/>
  <c r="N129"/>
  <c r="M129"/>
  <c r="I129"/>
  <c r="D129"/>
  <c r="T129" s="1"/>
  <c r="C129"/>
  <c r="P128"/>
  <c r="O128"/>
  <c r="L128"/>
  <c r="K128"/>
  <c r="H128"/>
  <c r="G128"/>
  <c r="R127"/>
  <c r="Q127"/>
  <c r="N127"/>
  <c r="M127"/>
  <c r="J127"/>
  <c r="I127"/>
  <c r="D127"/>
  <c r="T127" s="1"/>
  <c r="C127"/>
  <c r="R126"/>
  <c r="Q126"/>
  <c r="N126"/>
  <c r="M126"/>
  <c r="J126"/>
  <c r="I126"/>
  <c r="D126"/>
  <c r="T126" s="1"/>
  <c r="C126"/>
  <c r="S126" s="1"/>
  <c r="R125"/>
  <c r="Q125"/>
  <c r="N125"/>
  <c r="M125"/>
  <c r="J125"/>
  <c r="I125"/>
  <c r="D125"/>
  <c r="T125" s="1"/>
  <c r="C125"/>
  <c r="R124"/>
  <c r="Q124"/>
  <c r="N124"/>
  <c r="M124"/>
  <c r="J124"/>
  <c r="I124"/>
  <c r="D124"/>
  <c r="T124" s="1"/>
  <c r="C124"/>
  <c r="S124" s="1"/>
  <c r="R123"/>
  <c r="Q123"/>
  <c r="N123"/>
  <c r="M123"/>
  <c r="J123"/>
  <c r="I123"/>
  <c r="D123"/>
  <c r="T123" s="1"/>
  <c r="C123"/>
  <c r="R122"/>
  <c r="Q122"/>
  <c r="N122"/>
  <c r="M122"/>
  <c r="J122"/>
  <c r="I122"/>
  <c r="D122"/>
  <c r="T122" s="1"/>
  <c r="C122"/>
  <c r="S122" s="1"/>
  <c r="P121"/>
  <c r="O121"/>
  <c r="L121"/>
  <c r="K121"/>
  <c r="H121"/>
  <c r="G121"/>
  <c r="J121" s="1"/>
  <c r="D121"/>
  <c r="R120"/>
  <c r="Q120"/>
  <c r="N120"/>
  <c r="M120"/>
  <c r="J120"/>
  <c r="I120"/>
  <c r="D120"/>
  <c r="C120"/>
  <c r="P119"/>
  <c r="O119"/>
  <c r="L119"/>
  <c r="K119"/>
  <c r="H119"/>
  <c r="G119"/>
  <c r="R117"/>
  <c r="Q117"/>
  <c r="N117"/>
  <c r="M117"/>
  <c r="J117"/>
  <c r="I117"/>
  <c r="D117"/>
  <c r="T117" s="1"/>
  <c r="C117"/>
  <c r="R116"/>
  <c r="Q116"/>
  <c r="N116"/>
  <c r="M116"/>
  <c r="J116"/>
  <c r="I116"/>
  <c r="D116"/>
  <c r="T116" s="1"/>
  <c r="C116"/>
  <c r="S116" s="1"/>
  <c r="R115"/>
  <c r="Q115"/>
  <c r="N115"/>
  <c r="M115"/>
  <c r="J115"/>
  <c r="I115"/>
  <c r="D115"/>
  <c r="T115" s="1"/>
  <c r="C115"/>
  <c r="R114"/>
  <c r="Q114"/>
  <c r="N114"/>
  <c r="M114"/>
  <c r="J114"/>
  <c r="I114"/>
  <c r="D114"/>
  <c r="T114" s="1"/>
  <c r="C114"/>
  <c r="S114" s="1"/>
  <c r="R113"/>
  <c r="Q113"/>
  <c r="N113"/>
  <c r="M113"/>
  <c r="J113"/>
  <c r="I113"/>
  <c r="D113"/>
  <c r="T113" s="1"/>
  <c r="C113"/>
  <c r="R112"/>
  <c r="Q112"/>
  <c r="N112"/>
  <c r="M112"/>
  <c r="J112"/>
  <c r="I112"/>
  <c r="D112"/>
  <c r="T112" s="1"/>
  <c r="C112"/>
  <c r="S112" s="1"/>
  <c r="R111"/>
  <c r="Q111"/>
  <c r="N111"/>
  <c r="M111"/>
  <c r="J111"/>
  <c r="I111"/>
  <c r="D111"/>
  <c r="T111" s="1"/>
  <c r="C111"/>
  <c r="R110"/>
  <c r="Q110"/>
  <c r="N110"/>
  <c r="M110"/>
  <c r="J110"/>
  <c r="I110"/>
  <c r="D110"/>
  <c r="T110" s="1"/>
  <c r="C110"/>
  <c r="S110" s="1"/>
  <c r="R109"/>
  <c r="Q109"/>
  <c r="N109"/>
  <c r="M109"/>
  <c r="J109"/>
  <c r="I109"/>
  <c r="D109"/>
  <c r="T109" s="1"/>
  <c r="C109"/>
  <c r="P108"/>
  <c r="O108"/>
  <c r="L108"/>
  <c r="K108"/>
  <c r="H108"/>
  <c r="G108"/>
  <c r="R107"/>
  <c r="Q107"/>
  <c r="N107"/>
  <c r="M107"/>
  <c r="J107"/>
  <c r="I107"/>
  <c r="F107"/>
  <c r="E107"/>
  <c r="R106"/>
  <c r="Q106"/>
  <c r="N106"/>
  <c r="M106"/>
  <c r="J106"/>
  <c r="I106"/>
  <c r="F106"/>
  <c r="E106"/>
  <c r="R105"/>
  <c r="Q105"/>
  <c r="N105"/>
  <c r="M105"/>
  <c r="J105"/>
  <c r="I105"/>
  <c r="F105"/>
  <c r="E105"/>
  <c r="R104"/>
  <c r="Q104"/>
  <c r="N104"/>
  <c r="M104"/>
  <c r="J104"/>
  <c r="I104"/>
  <c r="F104"/>
  <c r="E104"/>
  <c r="R103"/>
  <c r="Q103"/>
  <c r="N103"/>
  <c r="M103"/>
  <c r="J103"/>
  <c r="I103"/>
  <c r="F103"/>
  <c r="E103"/>
  <c r="R102"/>
  <c r="Q102"/>
  <c r="N102"/>
  <c r="M102"/>
  <c r="J102"/>
  <c r="I102"/>
  <c r="F102"/>
  <c r="E102"/>
  <c r="P101"/>
  <c r="O101"/>
  <c r="L101"/>
  <c r="K101"/>
  <c r="H101"/>
  <c r="G101"/>
  <c r="D101"/>
  <c r="C101"/>
  <c r="R100"/>
  <c r="Q100"/>
  <c r="N100"/>
  <c r="M100"/>
  <c r="J100"/>
  <c r="I100"/>
  <c r="D100"/>
  <c r="T100" s="1"/>
  <c r="C100"/>
  <c r="S100" s="1"/>
  <c r="R99"/>
  <c r="Q99"/>
  <c r="N99"/>
  <c r="M99"/>
  <c r="J99"/>
  <c r="I99"/>
  <c r="D99"/>
  <c r="T99" s="1"/>
  <c r="C99"/>
  <c r="R98"/>
  <c r="Q98"/>
  <c r="N98"/>
  <c r="M98"/>
  <c r="J98"/>
  <c r="I98"/>
  <c r="D98"/>
  <c r="T98" s="1"/>
  <c r="C98"/>
  <c r="S98" s="1"/>
  <c r="R97"/>
  <c r="Q97"/>
  <c r="N97"/>
  <c r="M97"/>
  <c r="J97"/>
  <c r="I97"/>
  <c r="D97"/>
  <c r="T97" s="1"/>
  <c r="C97"/>
  <c r="R96"/>
  <c r="Q96"/>
  <c r="N96"/>
  <c r="M96"/>
  <c r="J96"/>
  <c r="I96"/>
  <c r="D96"/>
  <c r="T96" s="1"/>
  <c r="C96"/>
  <c r="S96" s="1"/>
  <c r="R95"/>
  <c r="Q95"/>
  <c r="N95"/>
  <c r="M95"/>
  <c r="J95"/>
  <c r="I95"/>
  <c r="D95"/>
  <c r="T95" s="1"/>
  <c r="C95"/>
  <c r="R94"/>
  <c r="Q94"/>
  <c r="N94"/>
  <c r="M94"/>
  <c r="J94"/>
  <c r="I94"/>
  <c r="D94"/>
  <c r="T94" s="1"/>
  <c r="C94"/>
  <c r="S94" s="1"/>
  <c r="R93"/>
  <c r="Q93"/>
  <c r="N93"/>
  <c r="M93"/>
  <c r="J93"/>
  <c r="I93"/>
  <c r="D93"/>
  <c r="T93" s="1"/>
  <c r="C93"/>
  <c r="P92"/>
  <c r="O92"/>
  <c r="L92"/>
  <c r="K92"/>
  <c r="H92"/>
  <c r="I92" s="1"/>
  <c r="G92"/>
  <c r="R91"/>
  <c r="Q91"/>
  <c r="N91"/>
  <c r="M91"/>
  <c r="I91"/>
  <c r="D91"/>
  <c r="T91" s="1"/>
  <c r="C91"/>
  <c r="S91" s="1"/>
  <c r="R90"/>
  <c r="Q90"/>
  <c r="N90"/>
  <c r="M90"/>
  <c r="J90"/>
  <c r="I90"/>
  <c r="D90"/>
  <c r="T90" s="1"/>
  <c r="C90"/>
  <c r="S90" s="1"/>
  <c r="R89"/>
  <c r="Q89"/>
  <c r="N89"/>
  <c r="M89"/>
  <c r="J89" s="1"/>
  <c r="I89"/>
  <c r="D89"/>
  <c r="T89" s="1"/>
  <c r="C89"/>
  <c r="S89" s="1"/>
  <c r="R88"/>
  <c r="Q88"/>
  <c r="N88"/>
  <c r="M88"/>
  <c r="I88"/>
  <c r="D88"/>
  <c r="T88" s="1"/>
  <c r="C88"/>
  <c r="S88" s="1"/>
  <c r="P87"/>
  <c r="O87"/>
  <c r="L87"/>
  <c r="K87"/>
  <c r="H87"/>
  <c r="G87"/>
  <c r="R86"/>
  <c r="Q86"/>
  <c r="N86"/>
  <c r="M86"/>
  <c r="I86"/>
  <c r="D86"/>
  <c r="T86" s="1"/>
  <c r="C86"/>
  <c r="S86" s="1"/>
  <c r="R85"/>
  <c r="Q85"/>
  <c r="N85"/>
  <c r="M85"/>
  <c r="J85"/>
  <c r="I85"/>
  <c r="D85"/>
  <c r="T85" s="1"/>
  <c r="C85"/>
  <c r="R84"/>
  <c r="Q84"/>
  <c r="N84"/>
  <c r="M84"/>
  <c r="J84"/>
  <c r="I84"/>
  <c r="D84"/>
  <c r="T84" s="1"/>
  <c r="C84"/>
  <c r="S84" s="1"/>
  <c r="R83"/>
  <c r="Q83"/>
  <c r="N83"/>
  <c r="M83"/>
  <c r="J83"/>
  <c r="I83"/>
  <c r="D83"/>
  <c r="T83" s="1"/>
  <c r="C83"/>
  <c r="S83" s="1"/>
  <c r="P82"/>
  <c r="O82"/>
  <c r="L82"/>
  <c r="K82"/>
  <c r="H82"/>
  <c r="G82"/>
  <c r="R80"/>
  <c r="Q80"/>
  <c r="N80"/>
  <c r="M80"/>
  <c r="J80"/>
  <c r="I80"/>
  <c r="D80"/>
  <c r="T80" s="1"/>
  <c r="C80"/>
  <c r="R79"/>
  <c r="Q79"/>
  <c r="N79"/>
  <c r="M79"/>
  <c r="J79"/>
  <c r="I79"/>
  <c r="D79"/>
  <c r="T79" s="1"/>
  <c r="C79"/>
  <c r="S79" s="1"/>
  <c r="R78"/>
  <c r="Q78"/>
  <c r="N78"/>
  <c r="M78"/>
  <c r="J78"/>
  <c r="I78"/>
  <c r="D78"/>
  <c r="T78" s="1"/>
  <c r="C78"/>
  <c r="R77"/>
  <c r="Q77"/>
  <c r="N77"/>
  <c r="M77"/>
  <c r="J77"/>
  <c r="I77"/>
  <c r="D77"/>
  <c r="T77" s="1"/>
  <c r="C77"/>
  <c r="S77" s="1"/>
  <c r="P76"/>
  <c r="O76"/>
  <c r="L76"/>
  <c r="K76"/>
  <c r="H76"/>
  <c r="G76"/>
  <c r="R75"/>
  <c r="Q75"/>
  <c r="N75"/>
  <c r="M75"/>
  <c r="J75"/>
  <c r="I75"/>
  <c r="D75"/>
  <c r="T75" s="1"/>
  <c r="C75"/>
  <c r="S75" s="1"/>
  <c r="R74"/>
  <c r="Q74"/>
  <c r="N74"/>
  <c r="M74"/>
  <c r="J74"/>
  <c r="I74"/>
  <c r="D74"/>
  <c r="T74" s="1"/>
  <c r="C74"/>
  <c r="R73"/>
  <c r="Q73"/>
  <c r="N73"/>
  <c r="M73"/>
  <c r="J73"/>
  <c r="I73"/>
  <c r="D73"/>
  <c r="T73" s="1"/>
  <c r="C73"/>
  <c r="S73" s="1"/>
  <c r="R72"/>
  <c r="Q72"/>
  <c r="N72"/>
  <c r="M72"/>
  <c r="J72"/>
  <c r="I72"/>
  <c r="D72"/>
  <c r="C72"/>
  <c r="S72" s="1"/>
  <c r="P71"/>
  <c r="O71"/>
  <c r="L71"/>
  <c r="K71"/>
  <c r="H71"/>
  <c r="I71" s="1"/>
  <c r="G71"/>
  <c r="J71" s="1"/>
  <c r="C71"/>
  <c r="R70"/>
  <c r="Q70"/>
  <c r="N70"/>
  <c r="M70"/>
  <c r="J70"/>
  <c r="I70"/>
  <c r="D70"/>
  <c r="T70" s="1"/>
  <c r="C70"/>
  <c r="R69"/>
  <c r="Q69"/>
  <c r="N69"/>
  <c r="M69"/>
  <c r="J69"/>
  <c r="I69"/>
  <c r="D69"/>
  <c r="T69" s="1"/>
  <c r="C69"/>
  <c r="S69" s="1"/>
  <c r="R68"/>
  <c r="Q68"/>
  <c r="N68"/>
  <c r="M68"/>
  <c r="J68"/>
  <c r="I68"/>
  <c r="D68"/>
  <c r="T68" s="1"/>
  <c r="C68"/>
  <c r="R67"/>
  <c r="Q67"/>
  <c r="N67"/>
  <c r="M67"/>
  <c r="J67"/>
  <c r="I67"/>
  <c r="D67"/>
  <c r="T67" s="1"/>
  <c r="C67"/>
  <c r="S67" s="1"/>
  <c r="R66"/>
  <c r="Q66"/>
  <c r="N66"/>
  <c r="M66"/>
  <c r="J66"/>
  <c r="I66"/>
  <c r="D66"/>
  <c r="T66" s="1"/>
  <c r="C66"/>
  <c r="S66" s="1"/>
  <c r="P65"/>
  <c r="O65"/>
  <c r="L65"/>
  <c r="K65"/>
  <c r="K64" s="1"/>
  <c r="H65"/>
  <c r="H64" s="1"/>
  <c r="G65"/>
  <c r="Q63"/>
  <c r="N63"/>
  <c r="M63"/>
  <c r="I63"/>
  <c r="D63"/>
  <c r="T63" s="1"/>
  <c r="C63"/>
  <c r="S63" s="1"/>
  <c r="Q62"/>
  <c r="N62"/>
  <c r="M62"/>
  <c r="J62"/>
  <c r="I62"/>
  <c r="D62"/>
  <c r="T62" s="1"/>
  <c r="C62"/>
  <c r="S62" s="1"/>
  <c r="R61"/>
  <c r="Q61"/>
  <c r="N61"/>
  <c r="M61"/>
  <c r="J61"/>
  <c r="I61"/>
  <c r="D61"/>
  <c r="T61" s="1"/>
  <c r="C61"/>
  <c r="P60"/>
  <c r="O60"/>
  <c r="L60"/>
  <c r="K60"/>
  <c r="H60"/>
  <c r="G60"/>
  <c r="Q59"/>
  <c r="N59"/>
  <c r="M59"/>
  <c r="I59"/>
  <c r="D59"/>
  <c r="T59" s="1"/>
  <c r="C59"/>
  <c r="S59" s="1"/>
  <c r="R58"/>
  <c r="Q58"/>
  <c r="N58"/>
  <c r="M58"/>
  <c r="J58"/>
  <c r="I58"/>
  <c r="D58"/>
  <c r="T58" s="1"/>
  <c r="C58"/>
  <c r="S58" s="1"/>
  <c r="R57"/>
  <c r="Q57"/>
  <c r="N57"/>
  <c r="M57"/>
  <c r="J57"/>
  <c r="I57"/>
  <c r="D57"/>
  <c r="T57" s="1"/>
  <c r="C57"/>
  <c r="S57" s="1"/>
  <c r="R56"/>
  <c r="Q56"/>
  <c r="N56"/>
  <c r="M56"/>
  <c r="I56"/>
  <c r="D56"/>
  <c r="T56" s="1"/>
  <c r="C56"/>
  <c r="S56" s="1"/>
  <c r="R55"/>
  <c r="Q55"/>
  <c r="N55"/>
  <c r="M55"/>
  <c r="I55"/>
  <c r="D55"/>
  <c r="T55" s="1"/>
  <c r="C55"/>
  <c r="S55" s="1"/>
  <c r="P54"/>
  <c r="O54"/>
  <c r="L54"/>
  <c r="K54"/>
  <c r="H54"/>
  <c r="G54"/>
  <c r="R53"/>
  <c r="Q53"/>
  <c r="M53"/>
  <c r="J53"/>
  <c r="I53"/>
  <c r="D53"/>
  <c r="T53" s="1"/>
  <c r="C53"/>
  <c r="S53" s="1"/>
  <c r="R52"/>
  <c r="Q52"/>
  <c r="N52"/>
  <c r="M52"/>
  <c r="J52"/>
  <c r="I52"/>
  <c r="D52"/>
  <c r="T52" s="1"/>
  <c r="C52"/>
  <c r="S52" s="1"/>
  <c r="R51"/>
  <c r="Q51"/>
  <c r="N51"/>
  <c r="M51"/>
  <c r="J51"/>
  <c r="I51"/>
  <c r="D51"/>
  <c r="T51" s="1"/>
  <c r="C51"/>
  <c r="S51" s="1"/>
  <c r="R50"/>
  <c r="Q50"/>
  <c r="N50"/>
  <c r="M50"/>
  <c r="J50"/>
  <c r="I50"/>
  <c r="D50"/>
  <c r="T50" s="1"/>
  <c r="C50"/>
  <c r="S50" s="1"/>
  <c r="R49"/>
  <c r="Q49"/>
  <c r="N49"/>
  <c r="M49"/>
  <c r="J49"/>
  <c r="I49"/>
  <c r="D49"/>
  <c r="T49" s="1"/>
  <c r="C49"/>
  <c r="P48"/>
  <c r="O48"/>
  <c r="L48"/>
  <c r="K48"/>
  <c r="H48"/>
  <c r="G48"/>
  <c r="J48" s="1"/>
  <c r="R47"/>
  <c r="Q47"/>
  <c r="N47"/>
  <c r="M47"/>
  <c r="I47"/>
  <c r="D47"/>
  <c r="T47" s="1"/>
  <c r="C47"/>
  <c r="S47" s="1"/>
  <c r="R46"/>
  <c r="Q46"/>
  <c r="N46"/>
  <c r="M46"/>
  <c r="J46"/>
  <c r="I46"/>
  <c r="D46"/>
  <c r="T46" s="1"/>
  <c r="C46"/>
  <c r="S46" s="1"/>
  <c r="R45"/>
  <c r="Q45"/>
  <c r="N45"/>
  <c r="M45"/>
  <c r="J45"/>
  <c r="I45"/>
  <c r="D45"/>
  <c r="T45" s="1"/>
  <c r="C45"/>
  <c r="R44"/>
  <c r="Q44"/>
  <c r="N44"/>
  <c r="M44"/>
  <c r="J44"/>
  <c r="I44"/>
  <c r="D44"/>
  <c r="T44" s="1"/>
  <c r="C44"/>
  <c r="S44" s="1"/>
  <c r="P43"/>
  <c r="O43"/>
  <c r="L43"/>
  <c r="K43"/>
  <c r="H43"/>
  <c r="G43"/>
  <c r="R42"/>
  <c r="Q42"/>
  <c r="N42"/>
  <c r="M42"/>
  <c r="J42"/>
  <c r="I42"/>
  <c r="D42"/>
  <c r="T42" s="1"/>
  <c r="C42"/>
  <c r="S42" s="1"/>
  <c r="R41"/>
  <c r="Q41"/>
  <c r="N41"/>
  <c r="M41"/>
  <c r="J41"/>
  <c r="I41"/>
  <c r="D41"/>
  <c r="T41" s="1"/>
  <c r="C41"/>
  <c r="R40"/>
  <c r="Q40"/>
  <c r="N40"/>
  <c r="M40"/>
  <c r="J40"/>
  <c r="I40"/>
  <c r="D40"/>
  <c r="T40" s="1"/>
  <c r="C40"/>
  <c r="S40" s="1"/>
  <c r="R39"/>
  <c r="Q39"/>
  <c r="N39"/>
  <c r="M39"/>
  <c r="J39"/>
  <c r="I39"/>
  <c r="D39"/>
  <c r="T39" s="1"/>
  <c r="C39"/>
  <c r="S39" s="1"/>
  <c r="R38"/>
  <c r="Q38"/>
  <c r="N38"/>
  <c r="M38"/>
  <c r="I38"/>
  <c r="D38"/>
  <c r="T38" s="1"/>
  <c r="C38"/>
  <c r="S38" s="1"/>
  <c r="P37"/>
  <c r="O37"/>
  <c r="L37"/>
  <c r="K37"/>
  <c r="N37" s="1"/>
  <c r="H37"/>
  <c r="G37"/>
  <c r="R36"/>
  <c r="Q36"/>
  <c r="M36"/>
  <c r="I36"/>
  <c r="D36"/>
  <c r="T36" s="1"/>
  <c r="C36"/>
  <c r="S36" s="1"/>
  <c r="R35"/>
  <c r="Q35"/>
  <c r="N35"/>
  <c r="M35"/>
  <c r="J35"/>
  <c r="I35"/>
  <c r="D35"/>
  <c r="T35" s="1"/>
  <c r="C35"/>
  <c r="S35" s="1"/>
  <c r="R34"/>
  <c r="Q34"/>
  <c r="M34"/>
  <c r="I34"/>
  <c r="D34"/>
  <c r="T34" s="1"/>
  <c r="C34"/>
  <c r="S34" s="1"/>
  <c r="R33"/>
  <c r="Q33"/>
  <c r="N33"/>
  <c r="M33"/>
  <c r="J33"/>
  <c r="I33"/>
  <c r="D33"/>
  <c r="T33" s="1"/>
  <c r="C33"/>
  <c r="S33" s="1"/>
  <c r="R32"/>
  <c r="Q32"/>
  <c r="N32"/>
  <c r="M32"/>
  <c r="I32"/>
  <c r="D32"/>
  <c r="T32" s="1"/>
  <c r="C32"/>
  <c r="S32" s="1"/>
  <c r="R31"/>
  <c r="Q31"/>
  <c r="N31"/>
  <c r="M31"/>
  <c r="J31"/>
  <c r="I31"/>
  <c r="D31"/>
  <c r="T31" s="1"/>
  <c r="C31"/>
  <c r="S31" s="1"/>
  <c r="R30"/>
  <c r="Q30"/>
  <c r="N30"/>
  <c r="M30"/>
  <c r="I30"/>
  <c r="D30"/>
  <c r="T30" s="1"/>
  <c r="C30"/>
  <c r="S30" s="1"/>
  <c r="R29"/>
  <c r="Q29"/>
  <c r="N29"/>
  <c r="M29"/>
  <c r="I29"/>
  <c r="D29"/>
  <c r="T29" s="1"/>
  <c r="C29"/>
  <c r="S29" s="1"/>
  <c r="R28"/>
  <c r="Q28"/>
  <c r="N28"/>
  <c r="M28"/>
  <c r="J28"/>
  <c r="I28"/>
  <c r="D28"/>
  <c r="T28" s="1"/>
  <c r="C28"/>
  <c r="S28" s="1"/>
  <c r="R27"/>
  <c r="Q27"/>
  <c r="M27"/>
  <c r="I27"/>
  <c r="D27"/>
  <c r="T27" s="1"/>
  <c r="C27"/>
  <c r="S27" s="1"/>
  <c r="Q26"/>
  <c r="M26"/>
  <c r="I26"/>
  <c r="D26"/>
  <c r="T26" s="1"/>
  <c r="C26"/>
  <c r="S26" s="1"/>
  <c r="R25"/>
  <c r="Q25"/>
  <c r="M25"/>
  <c r="I25"/>
  <c r="D25"/>
  <c r="T25" s="1"/>
  <c r="C25"/>
  <c r="S25" s="1"/>
  <c r="P24"/>
  <c r="O24"/>
  <c r="L24"/>
  <c r="K24"/>
  <c r="H24"/>
  <c r="G24"/>
  <c r="R22"/>
  <c r="Q22"/>
  <c r="N22"/>
  <c r="M22"/>
  <c r="J22"/>
  <c r="I22"/>
  <c r="D22"/>
  <c r="T22" s="1"/>
  <c r="C22"/>
  <c r="R21"/>
  <c r="Q21"/>
  <c r="N21"/>
  <c r="M21"/>
  <c r="J21"/>
  <c r="I21"/>
  <c r="D21"/>
  <c r="T21" s="1"/>
  <c r="C21"/>
  <c r="S21" s="1"/>
  <c r="R20"/>
  <c r="Q20"/>
  <c r="N20"/>
  <c r="M20"/>
  <c r="J20"/>
  <c r="I20"/>
  <c r="D20"/>
  <c r="T20" s="1"/>
  <c r="C20"/>
  <c r="P19"/>
  <c r="O19"/>
  <c r="L19"/>
  <c r="K19"/>
  <c r="H19"/>
  <c r="G19"/>
  <c r="R18"/>
  <c r="Q18"/>
  <c r="N18"/>
  <c r="M18"/>
  <c r="J18"/>
  <c r="I18"/>
  <c r="D18"/>
  <c r="T18" s="1"/>
  <c r="C18"/>
  <c r="P17"/>
  <c r="O17"/>
  <c r="L17"/>
  <c r="K17"/>
  <c r="H17"/>
  <c r="G17"/>
  <c r="R15"/>
  <c r="Q15"/>
  <c r="N15"/>
  <c r="M15"/>
  <c r="J15"/>
  <c r="I15"/>
  <c r="D15"/>
  <c r="T15" s="1"/>
  <c r="C15"/>
  <c r="S15" s="1"/>
  <c r="R14"/>
  <c r="Q14"/>
  <c r="N14"/>
  <c r="M14"/>
  <c r="J14"/>
  <c r="I14"/>
  <c r="D14"/>
  <c r="T14" s="1"/>
  <c r="C14"/>
  <c r="R13"/>
  <c r="Q13"/>
  <c r="N13"/>
  <c r="M13"/>
  <c r="J13"/>
  <c r="I13"/>
  <c r="D13"/>
  <c r="T13" s="1"/>
  <c r="C13"/>
  <c r="S13" s="1"/>
  <c r="P12"/>
  <c r="O12"/>
  <c r="L12"/>
  <c r="K12"/>
  <c r="H12"/>
  <c r="I12" s="1"/>
  <c r="G12"/>
  <c r="J12" s="1"/>
  <c r="R11"/>
  <c r="Q11"/>
  <c r="N11"/>
  <c r="M11"/>
  <c r="I11"/>
  <c r="D11"/>
  <c r="T11" s="1"/>
  <c r="C11"/>
  <c r="S11" s="1"/>
  <c r="R10"/>
  <c r="Q10"/>
  <c r="N10"/>
  <c r="M10"/>
  <c r="J10" s="1"/>
  <c r="I10"/>
  <c r="D10"/>
  <c r="T10" s="1"/>
  <c r="C10"/>
  <c r="S10" s="1"/>
  <c r="R9"/>
  <c r="Q9"/>
  <c r="N9"/>
  <c r="M9"/>
  <c r="I9"/>
  <c r="D9"/>
  <c r="T9" s="1"/>
  <c r="C9"/>
  <c r="S9" s="1"/>
  <c r="P8"/>
  <c r="O8"/>
  <c r="L8"/>
  <c r="K8"/>
  <c r="H8"/>
  <c r="G8"/>
  <c r="G7" s="1"/>
  <c r="N25" i="3"/>
  <c r="M25" s="1"/>
  <c r="L25"/>
  <c r="K25"/>
  <c r="J25"/>
  <c r="F25"/>
  <c r="B25"/>
  <c r="Q24"/>
  <c r="P24"/>
  <c r="M24"/>
  <c r="L24"/>
  <c r="I24"/>
  <c r="H24"/>
  <c r="E24" s="1"/>
  <c r="C24"/>
  <c r="B24"/>
  <c r="Q23"/>
  <c r="P23"/>
  <c r="M23"/>
  <c r="L23"/>
  <c r="I23"/>
  <c r="H23"/>
  <c r="E23" s="1"/>
  <c r="D23"/>
  <c r="C23"/>
  <c r="B23"/>
  <c r="Q22" s="1"/>
  <c r="P22"/>
  <c r="M22"/>
  <c r="L22"/>
  <c r="I22" s="1"/>
  <c r="H22"/>
  <c r="C22"/>
  <c r="D22" s="1"/>
  <c r="B22"/>
  <c r="Q21"/>
  <c r="P21"/>
  <c r="M21"/>
  <c r="L21"/>
  <c r="I21"/>
  <c r="H21"/>
  <c r="E21" s="1"/>
  <c r="D21"/>
  <c r="C21"/>
  <c r="B21"/>
  <c r="Q20" s="1"/>
  <c r="P20"/>
  <c r="M20" s="1"/>
  <c r="L20"/>
  <c r="I20"/>
  <c r="H20"/>
  <c r="D20"/>
  <c r="B20"/>
  <c r="P19"/>
  <c r="Q19" s="1"/>
  <c r="O19"/>
  <c r="N19"/>
  <c r="M19" s="1"/>
  <c r="L19"/>
  <c r="K19"/>
  <c r="J19"/>
  <c r="G19"/>
  <c r="H19" s="1"/>
  <c r="F19"/>
  <c r="B19"/>
  <c r="Q18"/>
  <c r="P18"/>
  <c r="M18"/>
  <c r="L18"/>
  <c r="I18"/>
  <c r="H18"/>
  <c r="E18" s="1"/>
  <c r="D18"/>
  <c r="C18"/>
  <c r="B18"/>
  <c r="Q17" s="1"/>
  <c r="P17"/>
  <c r="M17"/>
  <c r="L17"/>
  <c r="I17"/>
  <c r="H17"/>
  <c r="E17" s="1"/>
  <c r="D17"/>
  <c r="C17"/>
  <c r="B17"/>
  <c r="Q16"/>
  <c r="P16"/>
  <c r="M16"/>
  <c r="L16"/>
  <c r="I16"/>
  <c r="H16"/>
  <c r="E16" s="1"/>
  <c r="D16"/>
  <c r="C16"/>
  <c r="B16"/>
  <c r="Q15" s="1"/>
  <c r="P15"/>
  <c r="M15"/>
  <c r="L15"/>
  <c r="I15"/>
  <c r="H15"/>
  <c r="E15" s="1"/>
  <c r="D15"/>
  <c r="C15"/>
  <c r="B15"/>
  <c r="Q14"/>
  <c r="P14"/>
  <c r="M14"/>
  <c r="L14"/>
  <c r="I14"/>
  <c r="H14"/>
  <c r="E14"/>
  <c r="D14"/>
  <c r="C14"/>
  <c r="B14"/>
  <c r="Q13"/>
  <c r="P13"/>
  <c r="M13"/>
  <c r="L13"/>
  <c r="I13"/>
  <c r="H13"/>
  <c r="E13" s="1"/>
  <c r="D13"/>
  <c r="C13"/>
  <c r="B13"/>
  <c r="Q12"/>
  <c r="P12"/>
  <c r="M12"/>
  <c r="L12"/>
  <c r="I12"/>
  <c r="H12"/>
  <c r="E12" s="1"/>
  <c r="D12"/>
  <c r="C12"/>
  <c r="B12"/>
  <c r="Q11"/>
  <c r="P11"/>
  <c r="M11"/>
  <c r="L11"/>
  <c r="H11"/>
  <c r="I11" s="1"/>
  <c r="C11"/>
  <c r="D11" s="1"/>
  <c r="B11"/>
  <c r="Q10"/>
  <c r="P10"/>
  <c r="M10"/>
  <c r="L10"/>
  <c r="I10"/>
  <c r="H10"/>
  <c r="E10" s="1"/>
  <c r="D10"/>
  <c r="C10"/>
  <c r="B10"/>
  <c r="Q9" s="1"/>
  <c r="P9"/>
  <c r="M9"/>
  <c r="L9"/>
  <c r="I9"/>
  <c r="H9"/>
  <c r="E9" s="1"/>
  <c r="D9"/>
  <c r="C9"/>
  <c r="B9"/>
  <c r="Q8"/>
  <c r="P8"/>
  <c r="M8"/>
  <c r="L8"/>
  <c r="I8"/>
  <c r="H8"/>
  <c r="E8" s="1"/>
  <c r="D8"/>
  <c r="C8"/>
  <c r="B8"/>
  <c r="Q7"/>
  <c r="P7"/>
  <c r="M7"/>
  <c r="L7"/>
  <c r="I7"/>
  <c r="H7"/>
  <c r="E7" s="1"/>
  <c r="D7"/>
  <c r="C7"/>
  <c r="B7"/>
  <c r="Q6" s="1"/>
  <c r="P6"/>
  <c r="O6"/>
  <c r="N6"/>
  <c r="M6" s="1"/>
  <c r="L6"/>
  <c r="K6"/>
  <c r="J6"/>
  <c r="G6"/>
  <c r="H6" s="1"/>
  <c r="F6"/>
  <c r="B6"/>
  <c r="H5" i="8"/>
  <c r="I4"/>
  <c r="G4"/>
  <c r="F4"/>
  <c r="I61" i="13"/>
  <c r="H84"/>
  <c r="H83"/>
  <c r="H82"/>
  <c r="H80"/>
  <c r="H76"/>
  <c r="H75"/>
  <c r="H73"/>
  <c r="G71"/>
  <c r="G61" s="1"/>
  <c r="H61" s="1"/>
  <c r="H70"/>
  <c r="H69"/>
  <c r="H68"/>
  <c r="H67"/>
  <c r="H66"/>
  <c r="H65"/>
  <c r="H64"/>
  <c r="H63"/>
  <c r="I5"/>
  <c r="G5"/>
  <c r="F5"/>
  <c r="H60"/>
  <c r="H59"/>
  <c r="H57"/>
  <c r="H56"/>
  <c r="H54"/>
  <c r="H51"/>
  <c r="H50"/>
  <c r="H49"/>
  <c r="H48"/>
  <c r="H47"/>
  <c r="H45"/>
  <c r="H44"/>
  <c r="H43"/>
  <c r="H42"/>
  <c r="H41"/>
  <c r="H40"/>
  <c r="H39"/>
  <c r="H38"/>
  <c r="H37"/>
  <c r="H36"/>
  <c r="H35"/>
  <c r="H34"/>
  <c r="H33"/>
  <c r="H32"/>
  <c r="H31"/>
  <c r="H30"/>
  <c r="H29"/>
  <c r="H21"/>
  <c r="H20"/>
  <c r="H19"/>
  <c r="H18"/>
  <c r="H17"/>
  <c r="H16"/>
  <c r="H15"/>
  <c r="H14"/>
  <c r="H13"/>
  <c r="H12"/>
  <c r="H11"/>
  <c r="H10"/>
  <c r="H9"/>
  <c r="H8"/>
  <c r="H7"/>
  <c r="H6"/>
  <c r="G4" i="12"/>
  <c r="F4"/>
  <c r="H35"/>
  <c r="H34"/>
  <c r="H33"/>
  <c r="H32"/>
  <c r="H31"/>
  <c r="H30"/>
  <c r="H29"/>
  <c r="H26"/>
  <c r="H25"/>
  <c r="H24"/>
  <c r="H23"/>
  <c r="H22"/>
  <c r="H21"/>
  <c r="H20"/>
  <c r="H19"/>
  <c r="H18"/>
  <c r="H17"/>
  <c r="H16"/>
  <c r="H15"/>
  <c r="H14"/>
  <c r="H13"/>
  <c r="H12"/>
  <c r="H11"/>
  <c r="H10"/>
  <c r="H9"/>
  <c r="H8"/>
  <c r="H7"/>
  <c r="H6"/>
  <c r="H5"/>
  <c r="H4" s="1"/>
  <c r="I112" i="7"/>
  <c r="I55"/>
  <c r="I54"/>
  <c r="I111"/>
  <c r="I109"/>
  <c r="I108"/>
  <c r="I53"/>
  <c r="I52"/>
  <c r="I51"/>
  <c r="I50"/>
  <c r="I49"/>
  <c r="I47"/>
  <c r="I48"/>
  <c r="I46"/>
  <c r="I45"/>
  <c r="I44"/>
  <c r="I43"/>
  <c r="I42"/>
  <c r="I107"/>
  <c r="I106"/>
  <c r="I105"/>
  <c r="I104"/>
  <c r="I103"/>
  <c r="I75"/>
  <c r="I102"/>
  <c r="I74"/>
  <c r="I17"/>
  <c r="I18"/>
  <c r="I73"/>
  <c r="I101"/>
  <c r="I21"/>
  <c r="I100"/>
  <c r="I99"/>
  <c r="I98"/>
  <c r="I97"/>
  <c r="I96"/>
  <c r="I95"/>
  <c r="I94"/>
  <c r="I41"/>
  <c r="I40"/>
  <c r="I39"/>
  <c r="I38"/>
  <c r="I37"/>
  <c r="I120"/>
  <c r="I72"/>
  <c r="I119"/>
  <c r="I93"/>
  <c r="I71"/>
  <c r="I121"/>
  <c r="I92"/>
  <c r="I91"/>
  <c r="I90"/>
  <c r="I89"/>
  <c r="I88"/>
  <c r="I86"/>
  <c r="I85"/>
  <c r="I84"/>
  <c r="I83"/>
  <c r="I82"/>
  <c r="I81"/>
  <c r="I80"/>
  <c r="H79"/>
  <c r="H57" s="1"/>
  <c r="I78"/>
  <c r="I30"/>
  <c r="I29"/>
  <c r="I77"/>
  <c r="I58"/>
  <c r="I118"/>
  <c r="I59"/>
  <c r="I28"/>
  <c r="I27"/>
  <c r="I26"/>
  <c r="I64"/>
  <c r="I63"/>
  <c r="I19"/>
  <c r="I70"/>
  <c r="I25"/>
  <c r="I24"/>
  <c r="I23"/>
  <c r="I69"/>
  <c r="I76"/>
  <c r="I60"/>
  <c r="I10"/>
  <c r="I9"/>
  <c r="I7"/>
  <c r="I6"/>
  <c r="I5"/>
  <c r="H4"/>
  <c r="G4"/>
  <c r="C7" i="15" l="1"/>
  <c r="C4" s="1"/>
  <c r="L8" i="2"/>
  <c r="H4" i="8"/>
  <c r="C163" i="4"/>
  <c r="J108"/>
  <c r="M128"/>
  <c r="J92"/>
  <c r="J130"/>
  <c r="C134"/>
  <c r="S134" s="1"/>
  <c r="E20" i="3"/>
  <c r="F14" i="4"/>
  <c r="S14"/>
  <c r="F20"/>
  <c r="S20"/>
  <c r="F22"/>
  <c r="S22"/>
  <c r="F78"/>
  <c r="S78"/>
  <c r="F80"/>
  <c r="S80"/>
  <c r="C108"/>
  <c r="S109"/>
  <c r="F111"/>
  <c r="S111"/>
  <c r="F113"/>
  <c r="S113"/>
  <c r="F115"/>
  <c r="S115"/>
  <c r="F117"/>
  <c r="S117"/>
  <c r="O118"/>
  <c r="F137"/>
  <c r="S137"/>
  <c r="E148"/>
  <c r="S148"/>
  <c r="F153"/>
  <c r="S153"/>
  <c r="F155"/>
  <c r="S155"/>
  <c r="F157"/>
  <c r="S157"/>
  <c r="F161"/>
  <c r="S161"/>
  <c r="F165"/>
  <c r="S165"/>
  <c r="E170"/>
  <c r="T170"/>
  <c r="S71"/>
  <c r="S101"/>
  <c r="T121"/>
  <c r="T159"/>
  <c r="O7"/>
  <c r="F68"/>
  <c r="S68"/>
  <c r="F70"/>
  <c r="S70"/>
  <c r="E72"/>
  <c r="T72"/>
  <c r="Q108"/>
  <c r="D119"/>
  <c r="T119" s="1"/>
  <c r="T120"/>
  <c r="C128"/>
  <c r="S128" s="1"/>
  <c r="S129"/>
  <c r="C139"/>
  <c r="S139" s="1"/>
  <c r="S140"/>
  <c r="Q163"/>
  <c r="F170"/>
  <c r="S170"/>
  <c r="I163"/>
  <c r="F18"/>
  <c r="S18"/>
  <c r="F74"/>
  <c r="S74"/>
  <c r="F85"/>
  <c r="S85"/>
  <c r="R92"/>
  <c r="S93"/>
  <c r="F95"/>
  <c r="S95"/>
  <c r="F97"/>
  <c r="S97"/>
  <c r="F99"/>
  <c r="S99"/>
  <c r="C119"/>
  <c r="F119" s="1"/>
  <c r="S120"/>
  <c r="O145"/>
  <c r="R145" s="1"/>
  <c r="O162"/>
  <c r="S163"/>
  <c r="E101"/>
  <c r="M101"/>
  <c r="S108"/>
  <c r="O64"/>
  <c r="Q82"/>
  <c r="F123"/>
  <c r="S123"/>
  <c r="F125"/>
  <c r="S125"/>
  <c r="E127"/>
  <c r="S127"/>
  <c r="H16"/>
  <c r="T101"/>
  <c r="R37"/>
  <c r="F49"/>
  <c r="S49"/>
  <c r="F45"/>
  <c r="S45"/>
  <c r="F61"/>
  <c r="S61"/>
  <c r="F41"/>
  <c r="S41"/>
  <c r="I159"/>
  <c r="J159" s="1"/>
  <c r="K16"/>
  <c r="H23"/>
  <c r="G81"/>
  <c r="E73"/>
  <c r="E75"/>
  <c r="E155"/>
  <c r="E22" i="3"/>
  <c r="C19"/>
  <c r="D19" s="1"/>
  <c r="E19" s="1"/>
  <c r="Q159" i="4"/>
  <c r="I76"/>
  <c r="Q76"/>
  <c r="E83"/>
  <c r="E84"/>
  <c r="E167"/>
  <c r="I87"/>
  <c r="R101"/>
  <c r="M108"/>
  <c r="E132"/>
  <c r="M134"/>
  <c r="E135"/>
  <c r="E136"/>
  <c r="I19"/>
  <c r="I121"/>
  <c r="F154"/>
  <c r="E156"/>
  <c r="E157"/>
  <c r="M163"/>
  <c r="E164"/>
  <c r="Q166"/>
  <c r="J168"/>
  <c r="M76"/>
  <c r="M139"/>
  <c r="E143"/>
  <c r="E146"/>
  <c r="I147"/>
  <c r="Q147"/>
  <c r="E149"/>
  <c r="F149" s="1"/>
  <c r="M8"/>
  <c r="Q17"/>
  <c r="M19"/>
  <c r="E20"/>
  <c r="M65"/>
  <c r="E86"/>
  <c r="D87"/>
  <c r="T87" s="1"/>
  <c r="E95"/>
  <c r="E98"/>
  <c r="I119"/>
  <c r="J160"/>
  <c r="F120"/>
  <c r="N121"/>
  <c r="F126"/>
  <c r="M147"/>
  <c r="E153"/>
  <c r="E154"/>
  <c r="E168"/>
  <c r="K7"/>
  <c r="N7" s="1"/>
  <c r="Q65"/>
  <c r="N76"/>
  <c r="Q101"/>
  <c r="M119"/>
  <c r="E125"/>
  <c r="E126"/>
  <c r="Q128"/>
  <c r="R128" s="1"/>
  <c r="Q134"/>
  <c r="N139"/>
  <c r="E160"/>
  <c r="M166"/>
  <c r="I6" i="3"/>
  <c r="E11"/>
  <c r="R26" i="4"/>
  <c r="E25"/>
  <c r="F25" s="1"/>
  <c r="J26"/>
  <c r="L1301" i="2"/>
  <c r="L1310"/>
  <c r="I54" i="4"/>
  <c r="R8"/>
  <c r="E10"/>
  <c r="F10" s="1"/>
  <c r="E13"/>
  <c r="E14"/>
  <c r="C17"/>
  <c r="S17" s="1"/>
  <c r="M17"/>
  <c r="N19"/>
  <c r="E67"/>
  <c r="E69"/>
  <c r="E70"/>
  <c r="N71"/>
  <c r="F72"/>
  <c r="K81"/>
  <c r="N81" s="1"/>
  <c r="C82"/>
  <c r="S82" s="1"/>
  <c r="M87"/>
  <c r="E99"/>
  <c r="E100"/>
  <c r="E109"/>
  <c r="E110"/>
  <c r="E112"/>
  <c r="E113"/>
  <c r="K118"/>
  <c r="N118" s="1"/>
  <c r="E124"/>
  <c r="J143"/>
  <c r="P158"/>
  <c r="M159"/>
  <c r="I8"/>
  <c r="J8" s="1"/>
  <c r="C12"/>
  <c r="F12" s="1"/>
  <c r="I37"/>
  <c r="J37" s="1"/>
  <c r="M92"/>
  <c r="Q119"/>
  <c r="E130"/>
  <c r="F130" s="1"/>
  <c r="J132"/>
  <c r="E11"/>
  <c r="F11" s="1"/>
  <c r="C19"/>
  <c r="S19" s="1"/>
  <c r="E94"/>
  <c r="E150"/>
  <c r="F150" s="1"/>
  <c r="N12"/>
  <c r="N17"/>
  <c r="E79"/>
  <c r="E80"/>
  <c r="P81"/>
  <c r="O81"/>
  <c r="E90"/>
  <c r="F100"/>
  <c r="I101"/>
  <c r="I108"/>
  <c r="F110"/>
  <c r="E114"/>
  <c r="E115"/>
  <c r="E116"/>
  <c r="M121"/>
  <c r="R133"/>
  <c r="E141"/>
  <c r="E142"/>
  <c r="E151"/>
  <c r="R162"/>
  <c r="C166"/>
  <c r="S166" s="1"/>
  <c r="E44"/>
  <c r="E47"/>
  <c r="F47" s="1"/>
  <c r="I48"/>
  <c r="M54"/>
  <c r="E55"/>
  <c r="F55" s="1"/>
  <c r="I60"/>
  <c r="J47"/>
  <c r="C48"/>
  <c r="S48" s="1"/>
  <c r="E51"/>
  <c r="E52"/>
  <c r="E57"/>
  <c r="E58"/>
  <c r="E59"/>
  <c r="F59" s="1"/>
  <c r="M60"/>
  <c r="E61"/>
  <c r="H7"/>
  <c r="I7" s="1"/>
  <c r="J7" s="1"/>
  <c r="E9"/>
  <c r="F9" s="1"/>
  <c r="J11"/>
  <c r="F13"/>
  <c r="E15"/>
  <c r="P16"/>
  <c r="E21"/>
  <c r="E29"/>
  <c r="F29" s="1"/>
  <c r="E34"/>
  <c r="F34" s="1"/>
  <c r="E38"/>
  <c r="F38" s="1"/>
  <c r="I65"/>
  <c r="E68"/>
  <c r="E74"/>
  <c r="E77"/>
  <c r="C76"/>
  <c r="S76" s="1"/>
  <c r="R82"/>
  <c r="Q87"/>
  <c r="J88"/>
  <c r="E89"/>
  <c r="F89" s="1"/>
  <c r="E91"/>
  <c r="F91" s="1"/>
  <c r="Q92"/>
  <c r="E96"/>
  <c r="E97"/>
  <c r="F101"/>
  <c r="J101"/>
  <c r="N101"/>
  <c r="E120"/>
  <c r="Q121"/>
  <c r="F124"/>
  <c r="I128"/>
  <c r="N128"/>
  <c r="E129"/>
  <c r="F129" s="1"/>
  <c r="J131"/>
  <c r="E133"/>
  <c r="R134"/>
  <c r="D139"/>
  <c r="E139" s="1"/>
  <c r="Q139"/>
  <c r="J152"/>
  <c r="E161"/>
  <c r="R163"/>
  <c r="N166"/>
  <c r="J169"/>
  <c r="E111"/>
  <c r="Q8"/>
  <c r="J9"/>
  <c r="M12"/>
  <c r="E18"/>
  <c r="D19"/>
  <c r="T19" s="1"/>
  <c r="E27"/>
  <c r="F27" s="1"/>
  <c r="E31"/>
  <c r="C60"/>
  <c r="S60" s="1"/>
  <c r="E63"/>
  <c r="F63" s="1"/>
  <c r="P64"/>
  <c r="R65"/>
  <c r="F69"/>
  <c r="M71"/>
  <c r="F75"/>
  <c r="I82"/>
  <c r="J82" s="1"/>
  <c r="E85"/>
  <c r="E88"/>
  <c r="F98"/>
  <c r="N108"/>
  <c r="E117"/>
  <c r="P118"/>
  <c r="E122"/>
  <c r="E123"/>
  <c r="F127"/>
  <c r="D128"/>
  <c r="E128" s="1"/>
  <c r="L118"/>
  <c r="J129"/>
  <c r="E131"/>
  <c r="F131" s="1"/>
  <c r="J133"/>
  <c r="D134"/>
  <c r="E134" s="1"/>
  <c r="E137"/>
  <c r="L138"/>
  <c r="E140"/>
  <c r="E144"/>
  <c r="L145"/>
  <c r="F148"/>
  <c r="F151"/>
  <c r="D147"/>
  <c r="D145" s="1"/>
  <c r="K158"/>
  <c r="N158" s="1"/>
  <c r="M158" s="1"/>
  <c r="C159"/>
  <c r="C158" s="1"/>
  <c r="N159"/>
  <c r="D163"/>
  <c r="D162" s="1"/>
  <c r="E169"/>
  <c r="F169" s="1"/>
  <c r="D12"/>
  <c r="T12" s="1"/>
  <c r="Q12"/>
  <c r="F21"/>
  <c r="E22"/>
  <c r="J65"/>
  <c r="Q71"/>
  <c r="F77"/>
  <c r="E78"/>
  <c r="M82"/>
  <c r="R87"/>
  <c r="C147"/>
  <c r="S147" s="1"/>
  <c r="D158"/>
  <c r="J27"/>
  <c r="F164"/>
  <c r="E165"/>
  <c r="Q24"/>
  <c r="R24" s="1"/>
  <c r="E30"/>
  <c r="F30" s="1"/>
  <c r="J34"/>
  <c r="E35"/>
  <c r="E45"/>
  <c r="F57"/>
  <c r="Q60"/>
  <c r="R60" s="1"/>
  <c r="R59"/>
  <c r="J36"/>
  <c r="C43"/>
  <c r="F43" s="1"/>
  <c r="K23"/>
  <c r="K6" s="1"/>
  <c r="K171" s="1"/>
  <c r="N171" s="1"/>
  <c r="F35"/>
  <c r="F39"/>
  <c r="F40"/>
  <c r="E40" s="1"/>
  <c r="E41"/>
  <c r="AH6" i="2"/>
  <c r="AH1371" s="1"/>
  <c r="H71" i="13"/>
  <c r="I4"/>
  <c r="H5"/>
  <c r="I79" i="7"/>
  <c r="I4"/>
  <c r="N3" s="1"/>
  <c r="AF6" i="2"/>
  <c r="AF1371" s="1"/>
  <c r="AE6"/>
  <c r="E119" i="4"/>
  <c r="E163"/>
  <c r="C65"/>
  <c r="F65" s="1"/>
  <c r="F86"/>
  <c r="L7"/>
  <c r="F15"/>
  <c r="O16"/>
  <c r="J17"/>
  <c r="R19"/>
  <c r="D24"/>
  <c r="T24" s="1"/>
  <c r="M24"/>
  <c r="N24" s="1"/>
  <c r="N25"/>
  <c r="F28"/>
  <c r="E32"/>
  <c r="F32" s="1"/>
  <c r="F33"/>
  <c r="E36"/>
  <c r="F36" s="1"/>
  <c r="C37"/>
  <c r="S37" s="1"/>
  <c r="E39"/>
  <c r="E42"/>
  <c r="F51"/>
  <c r="E53"/>
  <c r="F53" s="1"/>
  <c r="N54"/>
  <c r="C54"/>
  <c r="S54" s="1"/>
  <c r="G64"/>
  <c r="I64" s="1"/>
  <c r="L64"/>
  <c r="M64" s="1"/>
  <c r="F66"/>
  <c r="F71"/>
  <c r="D76"/>
  <c r="T76" s="1"/>
  <c r="J76"/>
  <c r="F79"/>
  <c r="F83"/>
  <c r="F88"/>
  <c r="F90"/>
  <c r="F93"/>
  <c r="D108"/>
  <c r="T108" s="1"/>
  <c r="F116"/>
  <c r="N134"/>
  <c r="F136"/>
  <c r="O138"/>
  <c r="J139"/>
  <c r="F142"/>
  <c r="N145"/>
  <c r="M145" s="1"/>
  <c r="R147"/>
  <c r="J148"/>
  <c r="J149"/>
  <c r="J150"/>
  <c r="E152"/>
  <c r="F152" s="1"/>
  <c r="C162"/>
  <c r="L162"/>
  <c r="D166"/>
  <c r="E166" s="1"/>
  <c r="G16"/>
  <c r="I17"/>
  <c r="F19"/>
  <c r="Q19"/>
  <c r="O23"/>
  <c r="E28"/>
  <c r="E33"/>
  <c r="M37"/>
  <c r="J43"/>
  <c r="R43"/>
  <c r="F46"/>
  <c r="D60"/>
  <c r="T60" s="1"/>
  <c r="E66"/>
  <c r="H81"/>
  <c r="J87"/>
  <c r="E93"/>
  <c r="C8"/>
  <c r="C7" s="1"/>
  <c r="N8"/>
  <c r="R12"/>
  <c r="L16"/>
  <c r="M16" s="1"/>
  <c r="R17"/>
  <c r="J19"/>
  <c r="C24"/>
  <c r="S24" s="1"/>
  <c r="J29"/>
  <c r="J30"/>
  <c r="D37"/>
  <c r="T37" s="1"/>
  <c r="Q37"/>
  <c r="I43"/>
  <c r="Q43"/>
  <c r="E46"/>
  <c r="M48"/>
  <c r="N48" s="1"/>
  <c r="E49"/>
  <c r="D54"/>
  <c r="T54" s="1"/>
  <c r="E56"/>
  <c r="F56" s="1"/>
  <c r="E62"/>
  <c r="F62" s="1"/>
  <c r="N64"/>
  <c r="D65"/>
  <c r="T65" s="1"/>
  <c r="N65"/>
  <c r="F67"/>
  <c r="D71"/>
  <c r="E71" s="1"/>
  <c r="R71"/>
  <c r="F73"/>
  <c r="R76"/>
  <c r="D82"/>
  <c r="T82" s="1"/>
  <c r="N82"/>
  <c r="F84"/>
  <c r="J86"/>
  <c r="C87"/>
  <c r="S87" s="1"/>
  <c r="N87"/>
  <c r="J91"/>
  <c r="C92"/>
  <c r="F92" s="1"/>
  <c r="N92"/>
  <c r="F94"/>
  <c r="R108"/>
  <c r="F112"/>
  <c r="G118"/>
  <c r="J119"/>
  <c r="N119"/>
  <c r="C121"/>
  <c r="C118" s="1"/>
  <c r="R121"/>
  <c r="F128"/>
  <c r="F132"/>
  <c r="F133"/>
  <c r="F135"/>
  <c r="R139"/>
  <c r="F141"/>
  <c r="J147"/>
  <c r="F156"/>
  <c r="R158"/>
  <c r="R159"/>
  <c r="F163"/>
  <c r="R166"/>
  <c r="F168"/>
  <c r="F96"/>
  <c r="F108"/>
  <c r="F109"/>
  <c r="F114"/>
  <c r="R119"/>
  <c r="F122"/>
  <c r="J128"/>
  <c r="F134"/>
  <c r="F139"/>
  <c r="F140"/>
  <c r="F143"/>
  <c r="F144"/>
  <c r="F146"/>
  <c r="N147"/>
  <c r="F160"/>
  <c r="N162"/>
  <c r="J163"/>
  <c r="N163"/>
  <c r="F167"/>
  <c r="G23"/>
  <c r="L23"/>
  <c r="P23"/>
  <c r="N27"/>
  <c r="J32"/>
  <c r="F42"/>
  <c r="D43"/>
  <c r="T43" s="1"/>
  <c r="N43"/>
  <c r="D48"/>
  <c r="T48" s="1"/>
  <c r="F50"/>
  <c r="E50" s="1"/>
  <c r="J55"/>
  <c r="J56"/>
  <c r="F58"/>
  <c r="R62"/>
  <c r="J63"/>
  <c r="I24"/>
  <c r="J24" s="1"/>
  <c r="E26"/>
  <c r="F26" s="1"/>
  <c r="M43"/>
  <c r="R48"/>
  <c r="Q48" s="1"/>
  <c r="Q54"/>
  <c r="R54" s="1"/>
  <c r="J60"/>
  <c r="J25"/>
  <c r="N26"/>
  <c r="F31"/>
  <c r="N34"/>
  <c r="N36"/>
  <c r="J38"/>
  <c r="F44"/>
  <c r="F52"/>
  <c r="N53"/>
  <c r="J54"/>
  <c r="J59"/>
  <c r="N60"/>
  <c r="I19" i="3"/>
  <c r="D24"/>
  <c r="E147" i="4" l="1"/>
  <c r="F147" s="1"/>
  <c r="F76"/>
  <c r="S12"/>
  <c r="T139"/>
  <c r="J64"/>
  <c r="N138"/>
  <c r="F17"/>
  <c r="T147"/>
  <c r="T163"/>
  <c r="S8"/>
  <c r="S118"/>
  <c r="R81"/>
  <c r="S159"/>
  <c r="S119"/>
  <c r="N16"/>
  <c r="E19"/>
  <c r="S43"/>
  <c r="T166"/>
  <c r="T71"/>
  <c r="S121"/>
  <c r="S92"/>
  <c r="Q64"/>
  <c r="Q158"/>
  <c r="R7"/>
  <c r="S7"/>
  <c r="S65"/>
  <c r="T128"/>
  <c r="T134"/>
  <c r="E12"/>
  <c r="D138"/>
  <c r="C138" s="1"/>
  <c r="F166"/>
  <c r="Q81"/>
  <c r="C16"/>
  <c r="F16" s="1"/>
  <c r="E48"/>
  <c r="F48" s="1"/>
  <c r="D118"/>
  <c r="R138"/>
  <c r="M7"/>
  <c r="C145"/>
  <c r="S145" s="1"/>
  <c r="AE1371" i="2"/>
  <c r="M118" i="4"/>
  <c r="M138"/>
  <c r="C23"/>
  <c r="S23" s="1"/>
  <c r="E159"/>
  <c r="F159" s="1"/>
  <c r="E54"/>
  <c r="F54" s="1"/>
  <c r="C81"/>
  <c r="S81" s="1"/>
  <c r="M162"/>
  <c r="K172"/>
  <c r="H11" i="7"/>
  <c r="H4" i="13"/>
  <c r="G4" s="1"/>
  <c r="J16" i="4"/>
  <c r="I16" s="1"/>
  <c r="O6"/>
  <c r="E24"/>
  <c r="F24" s="1"/>
  <c r="R16"/>
  <c r="Q16"/>
  <c r="E65"/>
  <c r="D64"/>
  <c r="T64" s="1"/>
  <c r="R64"/>
  <c r="C64"/>
  <c r="R63" s="1"/>
  <c r="E82"/>
  <c r="F82" s="1"/>
  <c r="E108"/>
  <c r="E37"/>
  <c r="F37" s="1"/>
  <c r="F121"/>
  <c r="E121" s="1"/>
  <c r="E76"/>
  <c r="M23"/>
  <c r="N23" s="1"/>
  <c r="I23"/>
  <c r="J23" s="1"/>
  <c r="D23"/>
  <c r="T23" s="1"/>
  <c r="E43"/>
  <c r="Q23"/>
  <c r="R23" s="1"/>
  <c r="Z1370" i="2"/>
  <c r="Y1370"/>
  <c r="T1370"/>
  <c r="S1370"/>
  <c r="N1370"/>
  <c r="M1370"/>
  <c r="H1370"/>
  <c r="G1370"/>
  <c r="S16" i="4" l="1"/>
  <c r="S64"/>
  <c r="F4" i="13"/>
  <c r="F64" i="4"/>
  <c r="E64" s="1"/>
  <c r="O171"/>
  <c r="C6"/>
  <c r="C176" s="1"/>
  <c r="Z1367" i="2"/>
  <c r="Y1367"/>
  <c r="T1367"/>
  <c r="S1367"/>
  <c r="N1367"/>
  <c r="M1367"/>
  <c r="F1367"/>
  <c r="C1367"/>
  <c r="Z1366"/>
  <c r="Y1366"/>
  <c r="T1366"/>
  <c r="S1366"/>
  <c r="M1366"/>
  <c r="N1366" s="1"/>
  <c r="F1366"/>
  <c r="C1366"/>
  <c r="Z1365"/>
  <c r="Y1365"/>
  <c r="T1365"/>
  <c r="S1365"/>
  <c r="N1365"/>
  <c r="M1365"/>
  <c r="F1365"/>
  <c r="C1365"/>
  <c r="H1365" s="1"/>
  <c r="Z1364"/>
  <c r="Y1364"/>
  <c r="T1364"/>
  <c r="S1364"/>
  <c r="N1364"/>
  <c r="M1364"/>
  <c r="F1364"/>
  <c r="C1364"/>
  <c r="H1364" s="1"/>
  <c r="Z1363"/>
  <c r="Y1363"/>
  <c r="T1363"/>
  <c r="S1363"/>
  <c r="N1363"/>
  <c r="M1363"/>
  <c r="F1363"/>
  <c r="C1363"/>
  <c r="H1363" s="1"/>
  <c r="Z1362"/>
  <c r="Y1362"/>
  <c r="T1362"/>
  <c r="S1362"/>
  <c r="N1362"/>
  <c r="M1362"/>
  <c r="F1362"/>
  <c r="C1362"/>
  <c r="H1362" s="1"/>
  <c r="Z1361"/>
  <c r="Y1361"/>
  <c r="T1361"/>
  <c r="S1361"/>
  <c r="M1361"/>
  <c r="F1361"/>
  <c r="C1361"/>
  <c r="Z1360"/>
  <c r="Y1360"/>
  <c r="T1360"/>
  <c r="S1360"/>
  <c r="M1360"/>
  <c r="F1360"/>
  <c r="C1360"/>
  <c r="Z1359"/>
  <c r="Y1359"/>
  <c r="T1359"/>
  <c r="S1359"/>
  <c r="N1359"/>
  <c r="M1359"/>
  <c r="F1359"/>
  <c r="C1359"/>
  <c r="H1359" s="1"/>
  <c r="Z1358"/>
  <c r="Y1358"/>
  <c r="T1358"/>
  <c r="S1358"/>
  <c r="N1358"/>
  <c r="M1358"/>
  <c r="F1358"/>
  <c r="C1358"/>
  <c r="H1358" s="1"/>
  <c r="Z1357"/>
  <c r="Y1357"/>
  <c r="T1357"/>
  <c r="S1357"/>
  <c r="N1357"/>
  <c r="M1357"/>
  <c r="F1357"/>
  <c r="C1357"/>
  <c r="H1357" s="1"/>
  <c r="Z1356"/>
  <c r="Y1356"/>
  <c r="T1356"/>
  <c r="S1356"/>
  <c r="M1356"/>
  <c r="F1356"/>
  <c r="C1356"/>
  <c r="Z1355"/>
  <c r="Y1355"/>
  <c r="T1355"/>
  <c r="S1355"/>
  <c r="M1355"/>
  <c r="F1355"/>
  <c r="C1355"/>
  <c r="Z1354"/>
  <c r="Y1354"/>
  <c r="T1354"/>
  <c r="S1354"/>
  <c r="N1354"/>
  <c r="M1354"/>
  <c r="F1354"/>
  <c r="C1354"/>
  <c r="H1354" s="1"/>
  <c r="Z1353"/>
  <c r="Y1353"/>
  <c r="T1353"/>
  <c r="S1353"/>
  <c r="N1353"/>
  <c r="M1353"/>
  <c r="F1353"/>
  <c r="C1353"/>
  <c r="H1353" s="1"/>
  <c r="Z1352"/>
  <c r="Y1352"/>
  <c r="T1352"/>
  <c r="S1352"/>
  <c r="M1352"/>
  <c r="F1352"/>
  <c r="C1352"/>
  <c r="Z1351"/>
  <c r="Y1351"/>
  <c r="T1351"/>
  <c r="S1351"/>
  <c r="M1351"/>
  <c r="F1351"/>
  <c r="C1351"/>
  <c r="Z1350"/>
  <c r="Y1350"/>
  <c r="T1350"/>
  <c r="S1350"/>
  <c r="M1350"/>
  <c r="F1350"/>
  <c r="C1350"/>
  <c r="Z1349"/>
  <c r="Y1349"/>
  <c r="T1349"/>
  <c r="S1349"/>
  <c r="N1349"/>
  <c r="M1349"/>
  <c r="F1349"/>
  <c r="C1349"/>
  <c r="H1349" s="1"/>
  <c r="Z1348"/>
  <c r="Y1348"/>
  <c r="T1348"/>
  <c r="S1348"/>
  <c r="M1348"/>
  <c r="F1348"/>
  <c r="C1348"/>
  <c r="Z1347"/>
  <c r="Y1347"/>
  <c r="T1347"/>
  <c r="S1347"/>
  <c r="N1347"/>
  <c r="M1347"/>
  <c r="F1347"/>
  <c r="C1347"/>
  <c r="H1347" s="1"/>
  <c r="Z1346"/>
  <c r="Y1346"/>
  <c r="T1346"/>
  <c r="S1346"/>
  <c r="N1346"/>
  <c r="M1346"/>
  <c r="F1346"/>
  <c r="C1346"/>
  <c r="H1346" s="1"/>
  <c r="Z1345"/>
  <c r="Y1345"/>
  <c r="T1345"/>
  <c r="S1345"/>
  <c r="N1345"/>
  <c r="M1345"/>
  <c r="F1345"/>
  <c r="C1345"/>
  <c r="H1345" s="1"/>
  <c r="Z1344"/>
  <c r="Y1344"/>
  <c r="T1344"/>
  <c r="S1344"/>
  <c r="M1344"/>
  <c r="F1344"/>
  <c r="C1344"/>
  <c r="Z1343"/>
  <c r="Y1343"/>
  <c r="T1343"/>
  <c r="S1343"/>
  <c r="L1343"/>
  <c r="I1343"/>
  <c r="Z1342"/>
  <c r="Y1342"/>
  <c r="T1342"/>
  <c r="S1342"/>
  <c r="M1342"/>
  <c r="F1342"/>
  <c r="C1342"/>
  <c r="Z1341"/>
  <c r="Y1341"/>
  <c r="T1341"/>
  <c r="S1341"/>
  <c r="N1341"/>
  <c r="M1341"/>
  <c r="F1341"/>
  <c r="C1341"/>
  <c r="H1341" s="1"/>
  <c r="Z1340"/>
  <c r="Y1340"/>
  <c r="T1340"/>
  <c r="S1340"/>
  <c r="N1340"/>
  <c r="M1340"/>
  <c r="F1340"/>
  <c r="C1340"/>
  <c r="H1340" s="1"/>
  <c r="Z1339"/>
  <c r="Y1339"/>
  <c r="T1339"/>
  <c r="S1339"/>
  <c r="N1339"/>
  <c r="M1339"/>
  <c r="F1339"/>
  <c r="C1339"/>
  <c r="H1339" s="1"/>
  <c r="Z1338"/>
  <c r="Y1338"/>
  <c r="T1338"/>
  <c r="S1338"/>
  <c r="N1338"/>
  <c r="M1338"/>
  <c r="F1338"/>
  <c r="C1338"/>
  <c r="H1338" s="1"/>
  <c r="Z1337"/>
  <c r="Y1337"/>
  <c r="T1337"/>
  <c r="S1337"/>
  <c r="N1337"/>
  <c r="M1337"/>
  <c r="F1337"/>
  <c r="C1337"/>
  <c r="H1337" s="1"/>
  <c r="Z1336"/>
  <c r="Y1336"/>
  <c r="T1336"/>
  <c r="S1336"/>
  <c r="N1336"/>
  <c r="M1336"/>
  <c r="F1336"/>
  <c r="C1336"/>
  <c r="H1336" s="1"/>
  <c r="Z1335"/>
  <c r="Y1335"/>
  <c r="T1335"/>
  <c r="S1335"/>
  <c r="N1335"/>
  <c r="M1335"/>
  <c r="F1335"/>
  <c r="C1335"/>
  <c r="H1335" s="1"/>
  <c r="Z1334"/>
  <c r="Y1334"/>
  <c r="T1334"/>
  <c r="S1334"/>
  <c r="N1334"/>
  <c r="M1334"/>
  <c r="F1334"/>
  <c r="C1334"/>
  <c r="H1334" s="1"/>
  <c r="Z1333"/>
  <c r="Y1333"/>
  <c r="T1333"/>
  <c r="S1333"/>
  <c r="M1333"/>
  <c r="F1333"/>
  <c r="C1333"/>
  <c r="Z1332"/>
  <c r="Y1332"/>
  <c r="T1332"/>
  <c r="S1332"/>
  <c r="M1332"/>
  <c r="F1332"/>
  <c r="C1332"/>
  <c r="Z1331"/>
  <c r="Y1331"/>
  <c r="T1331"/>
  <c r="S1331"/>
  <c r="N1331"/>
  <c r="M1331"/>
  <c r="F1331"/>
  <c r="C1331"/>
  <c r="H1331" s="1"/>
  <c r="Z1330"/>
  <c r="Y1330"/>
  <c r="T1330"/>
  <c r="S1330"/>
  <c r="N1330"/>
  <c r="M1330"/>
  <c r="F1330"/>
  <c r="C1330"/>
  <c r="H1330" s="1"/>
  <c r="Z1329"/>
  <c r="Y1329"/>
  <c r="T1329"/>
  <c r="S1329"/>
  <c r="N1329"/>
  <c r="M1329"/>
  <c r="F1329"/>
  <c r="C1329"/>
  <c r="H1329" s="1"/>
  <c r="Z1328"/>
  <c r="Y1328"/>
  <c r="T1328"/>
  <c r="S1328"/>
  <c r="M1328"/>
  <c r="F1328"/>
  <c r="C1328"/>
  <c r="Z1327"/>
  <c r="Y1327"/>
  <c r="T1327"/>
  <c r="S1327"/>
  <c r="M1327"/>
  <c r="F1327"/>
  <c r="C1327"/>
  <c r="Z1326"/>
  <c r="Y1326"/>
  <c r="T1326"/>
  <c r="S1326"/>
  <c r="M1326"/>
  <c r="F1326"/>
  <c r="C1326"/>
  <c r="Z1325"/>
  <c r="Y1325"/>
  <c r="T1325"/>
  <c r="S1325"/>
  <c r="M1325"/>
  <c r="F1325"/>
  <c r="C1325"/>
  <c r="Z1324"/>
  <c r="Y1324"/>
  <c r="T1324"/>
  <c r="S1324"/>
  <c r="L1324"/>
  <c r="I1324"/>
  <c r="Z1323"/>
  <c r="Y1323"/>
  <c r="T1323"/>
  <c r="S1323"/>
  <c r="N1323"/>
  <c r="M1323"/>
  <c r="F1323"/>
  <c r="C1323"/>
  <c r="H1323" s="1"/>
  <c r="Z1322"/>
  <c r="Y1322"/>
  <c r="T1322"/>
  <c r="S1322"/>
  <c r="N1322"/>
  <c r="M1322"/>
  <c r="F1322"/>
  <c r="C1322"/>
  <c r="H1322" s="1"/>
  <c r="Z1321"/>
  <c r="Y1321"/>
  <c r="T1321"/>
  <c r="S1321"/>
  <c r="N1321"/>
  <c r="M1321"/>
  <c r="F1321"/>
  <c r="C1321"/>
  <c r="H1321" s="1"/>
  <c r="Z1320"/>
  <c r="Y1320"/>
  <c r="T1320"/>
  <c r="S1320"/>
  <c r="N1320"/>
  <c r="M1320"/>
  <c r="F1320"/>
  <c r="C1320"/>
  <c r="H1320" s="1"/>
  <c r="Z1319"/>
  <c r="Y1319"/>
  <c r="T1319"/>
  <c r="S1319"/>
  <c r="L1319"/>
  <c r="I1319"/>
  <c r="H1319"/>
  <c r="G1319"/>
  <c r="X1318"/>
  <c r="W1318"/>
  <c r="V1318"/>
  <c r="U1318"/>
  <c r="R1318"/>
  <c r="Q1318"/>
  <c r="P1318"/>
  <c r="O1318"/>
  <c r="K1318"/>
  <c r="J1318"/>
  <c r="X1317"/>
  <c r="Y1317" s="1"/>
  <c r="S1317"/>
  <c r="M1317"/>
  <c r="F1317"/>
  <c r="C1317"/>
  <c r="Z1316"/>
  <c r="Y1316"/>
  <c r="T1316"/>
  <c r="S1316"/>
  <c r="N1316"/>
  <c r="M1316"/>
  <c r="F1316"/>
  <c r="C1316"/>
  <c r="Y1315"/>
  <c r="T1315"/>
  <c r="S1315"/>
  <c r="M1315"/>
  <c r="F1315"/>
  <c r="C1315"/>
  <c r="Z1314"/>
  <c r="Y1314"/>
  <c r="T1314"/>
  <c r="S1314"/>
  <c r="N1314"/>
  <c r="M1314"/>
  <c r="F1314"/>
  <c r="C1314"/>
  <c r="W1313"/>
  <c r="V1313"/>
  <c r="V1312" s="1"/>
  <c r="U1313"/>
  <c r="U1312" s="1"/>
  <c r="R1313"/>
  <c r="Q1313"/>
  <c r="Q1312" s="1"/>
  <c r="P1313"/>
  <c r="O1313"/>
  <c r="L1313"/>
  <c r="K1313"/>
  <c r="J1313"/>
  <c r="I1313"/>
  <c r="Z1311"/>
  <c r="Y1311"/>
  <c r="T1311"/>
  <c r="S1311"/>
  <c r="N1311"/>
  <c r="M1311"/>
  <c r="F1311"/>
  <c r="C1311"/>
  <c r="X1310"/>
  <c r="W1310"/>
  <c r="V1310"/>
  <c r="U1310"/>
  <c r="R1310"/>
  <c r="Q1310"/>
  <c r="P1310"/>
  <c r="O1310"/>
  <c r="K1310"/>
  <c r="J1310"/>
  <c r="I1310"/>
  <c r="Y1309"/>
  <c r="T1309"/>
  <c r="S1309"/>
  <c r="N1309"/>
  <c r="M1309"/>
  <c r="F1309"/>
  <c r="C1309"/>
  <c r="Z1308"/>
  <c r="Y1308"/>
  <c r="T1308"/>
  <c r="S1308"/>
  <c r="N1308"/>
  <c r="M1308"/>
  <c r="F1308"/>
  <c r="C1308"/>
  <c r="Z1307"/>
  <c r="Y1307"/>
  <c r="T1307"/>
  <c r="S1307"/>
  <c r="N1307"/>
  <c r="M1307"/>
  <c r="F1307"/>
  <c r="C1307"/>
  <c r="Z1306"/>
  <c r="Y1306"/>
  <c r="T1306"/>
  <c r="S1306"/>
  <c r="N1306"/>
  <c r="M1306"/>
  <c r="F1306"/>
  <c r="C1306"/>
  <c r="X1305"/>
  <c r="W1305"/>
  <c r="V1305"/>
  <c r="V1304" s="1"/>
  <c r="U1305"/>
  <c r="U1304" s="1"/>
  <c r="R1305"/>
  <c r="R1304" s="1"/>
  <c r="Q1305"/>
  <c r="Q1304" s="1"/>
  <c r="P1305"/>
  <c r="P1304" s="1"/>
  <c r="O1305"/>
  <c r="K1305"/>
  <c r="J1305"/>
  <c r="I1305"/>
  <c r="Y1303"/>
  <c r="S1303"/>
  <c r="M1303"/>
  <c r="F1303"/>
  <c r="I1303"/>
  <c r="C1303"/>
  <c r="Z1302"/>
  <c r="Y1302"/>
  <c r="T1302"/>
  <c r="S1302"/>
  <c r="M1302"/>
  <c r="F1302"/>
  <c r="C1302"/>
  <c r="X1301"/>
  <c r="W1301"/>
  <c r="V1301"/>
  <c r="U1301"/>
  <c r="R1301"/>
  <c r="Q1301"/>
  <c r="P1301"/>
  <c r="O1301"/>
  <c r="K1301"/>
  <c r="J1301"/>
  <c r="Y1300"/>
  <c r="S1300"/>
  <c r="M1300"/>
  <c r="F1300"/>
  <c r="C1300"/>
  <c r="Z1299"/>
  <c r="Y1299"/>
  <c r="T1299"/>
  <c r="S1299"/>
  <c r="N1299"/>
  <c r="M1299"/>
  <c r="F1299"/>
  <c r="C1299"/>
  <c r="Z1298"/>
  <c r="Y1298"/>
  <c r="T1298"/>
  <c r="S1298"/>
  <c r="N1298"/>
  <c r="M1298"/>
  <c r="F1298"/>
  <c r="C1298"/>
  <c r="Z1297"/>
  <c r="Y1297"/>
  <c r="T1297"/>
  <c r="S1297"/>
  <c r="N1297"/>
  <c r="M1297"/>
  <c r="F1297"/>
  <c r="C1297"/>
  <c r="Z1296"/>
  <c r="Y1296"/>
  <c r="T1296"/>
  <c r="S1296"/>
  <c r="N1296"/>
  <c r="M1296"/>
  <c r="F1296"/>
  <c r="C1296"/>
  <c r="Z1295"/>
  <c r="Y1295"/>
  <c r="T1295"/>
  <c r="S1295"/>
  <c r="N1295"/>
  <c r="M1295"/>
  <c r="F1295"/>
  <c r="C1295"/>
  <c r="Z1294"/>
  <c r="Y1294"/>
  <c r="T1294"/>
  <c r="S1294"/>
  <c r="N1294"/>
  <c r="M1294"/>
  <c r="F1294"/>
  <c r="C1294"/>
  <c r="Z1293"/>
  <c r="Y1293"/>
  <c r="T1293"/>
  <c r="S1293"/>
  <c r="N1293"/>
  <c r="M1293"/>
  <c r="F1293"/>
  <c r="C1293"/>
  <c r="Z1292"/>
  <c r="Y1292"/>
  <c r="T1292"/>
  <c r="S1292"/>
  <c r="N1292"/>
  <c r="M1292"/>
  <c r="F1292"/>
  <c r="C1292"/>
  <c r="Z1291"/>
  <c r="Y1291"/>
  <c r="T1291"/>
  <c r="S1291"/>
  <c r="M1291"/>
  <c r="F1291"/>
  <c r="C1291"/>
  <c r="Z1290"/>
  <c r="Y1290"/>
  <c r="T1290"/>
  <c r="S1290"/>
  <c r="N1290"/>
  <c r="M1290"/>
  <c r="F1290"/>
  <c r="C1290"/>
  <c r="Z1289"/>
  <c r="Y1289"/>
  <c r="T1289"/>
  <c r="S1289"/>
  <c r="N1289"/>
  <c r="M1289"/>
  <c r="F1289"/>
  <c r="C1289"/>
  <c r="X1288"/>
  <c r="W1288"/>
  <c r="V1288"/>
  <c r="U1288"/>
  <c r="R1288"/>
  <c r="Q1288"/>
  <c r="P1288"/>
  <c r="O1288"/>
  <c r="K1288"/>
  <c r="J1288"/>
  <c r="I1288"/>
  <c r="Z1287"/>
  <c r="Y1287"/>
  <c r="T1287"/>
  <c r="S1287"/>
  <c r="N1287"/>
  <c r="M1287"/>
  <c r="F1287"/>
  <c r="C1287"/>
  <c r="Z1286"/>
  <c r="Y1286"/>
  <c r="T1286"/>
  <c r="S1286"/>
  <c r="N1286"/>
  <c r="M1286"/>
  <c r="F1286"/>
  <c r="C1286"/>
  <c r="Z1285"/>
  <c r="Y1285"/>
  <c r="T1285"/>
  <c r="S1285"/>
  <c r="M1285"/>
  <c r="F1285"/>
  <c r="C1285"/>
  <c r="Z1284"/>
  <c r="Y1284"/>
  <c r="T1284"/>
  <c r="S1284"/>
  <c r="N1284"/>
  <c r="M1284"/>
  <c r="F1284"/>
  <c r="C1284"/>
  <c r="Z1283"/>
  <c r="Y1283"/>
  <c r="T1283"/>
  <c r="S1283"/>
  <c r="N1283"/>
  <c r="M1283"/>
  <c r="F1283"/>
  <c r="C1283"/>
  <c r="X1282"/>
  <c r="W1282"/>
  <c r="V1282"/>
  <c r="U1282"/>
  <c r="R1282"/>
  <c r="Q1282"/>
  <c r="P1282"/>
  <c r="O1282"/>
  <c r="K1282"/>
  <c r="J1282"/>
  <c r="I1282"/>
  <c r="Z1281"/>
  <c r="Y1281"/>
  <c r="T1281"/>
  <c r="S1281"/>
  <c r="N1281"/>
  <c r="M1281"/>
  <c r="F1281"/>
  <c r="C1281"/>
  <c r="Z1280"/>
  <c r="Y1280"/>
  <c r="T1280"/>
  <c r="S1280"/>
  <c r="N1280"/>
  <c r="M1280"/>
  <c r="F1280"/>
  <c r="C1280"/>
  <c r="Z1279"/>
  <c r="Y1279"/>
  <c r="T1279"/>
  <c r="S1279"/>
  <c r="N1279"/>
  <c r="M1279"/>
  <c r="F1279"/>
  <c r="C1279"/>
  <c r="Z1278"/>
  <c r="Y1278"/>
  <c r="T1278"/>
  <c r="S1278"/>
  <c r="N1278"/>
  <c r="M1278"/>
  <c r="F1278"/>
  <c r="C1278"/>
  <c r="Z1277"/>
  <c r="Y1277"/>
  <c r="T1277"/>
  <c r="S1277"/>
  <c r="N1277"/>
  <c r="M1277"/>
  <c r="F1277"/>
  <c r="C1277"/>
  <c r="X1276"/>
  <c r="W1276"/>
  <c r="V1276"/>
  <c r="U1276"/>
  <c r="R1276"/>
  <c r="Q1276"/>
  <c r="P1276"/>
  <c r="O1276"/>
  <c r="K1276"/>
  <c r="J1276"/>
  <c r="I1276"/>
  <c r="Z1275"/>
  <c r="Y1275"/>
  <c r="T1275"/>
  <c r="S1275"/>
  <c r="N1275"/>
  <c r="M1275"/>
  <c r="F1275"/>
  <c r="C1275"/>
  <c r="Z1274"/>
  <c r="Y1274"/>
  <c r="T1274"/>
  <c r="S1274"/>
  <c r="N1274"/>
  <c r="M1274"/>
  <c r="F1274"/>
  <c r="C1274"/>
  <c r="Z1273"/>
  <c r="Y1273"/>
  <c r="T1273"/>
  <c r="S1273"/>
  <c r="N1273"/>
  <c r="M1273"/>
  <c r="F1273"/>
  <c r="C1273"/>
  <c r="Z1272"/>
  <c r="Y1272"/>
  <c r="T1272"/>
  <c r="S1272"/>
  <c r="N1272"/>
  <c r="M1272"/>
  <c r="F1272"/>
  <c r="C1272"/>
  <c r="Z1271"/>
  <c r="Y1271"/>
  <c r="T1271"/>
  <c r="S1271"/>
  <c r="N1271"/>
  <c r="M1271"/>
  <c r="F1271"/>
  <c r="C1271"/>
  <c r="Z1270"/>
  <c r="Y1270"/>
  <c r="T1270"/>
  <c r="S1270"/>
  <c r="N1270"/>
  <c r="M1270"/>
  <c r="F1270"/>
  <c r="C1270"/>
  <c r="Z1269"/>
  <c r="Y1269"/>
  <c r="T1269"/>
  <c r="S1269"/>
  <c r="N1269"/>
  <c r="M1269"/>
  <c r="F1269"/>
  <c r="C1269"/>
  <c r="Z1268"/>
  <c r="Y1268"/>
  <c r="T1268"/>
  <c r="S1268"/>
  <c r="N1268"/>
  <c r="M1268"/>
  <c r="F1268"/>
  <c r="C1268"/>
  <c r="Z1267"/>
  <c r="Y1267"/>
  <c r="T1267"/>
  <c r="S1267"/>
  <c r="N1267"/>
  <c r="M1267"/>
  <c r="F1267"/>
  <c r="C1267"/>
  <c r="Z1266"/>
  <c r="Y1266"/>
  <c r="T1266"/>
  <c r="S1266"/>
  <c r="N1266"/>
  <c r="M1266"/>
  <c r="F1266"/>
  <c r="C1266"/>
  <c r="Z1265"/>
  <c r="Y1265"/>
  <c r="T1265"/>
  <c r="S1265"/>
  <c r="N1265"/>
  <c r="M1265"/>
  <c r="F1265"/>
  <c r="C1265"/>
  <c r="Z1264"/>
  <c r="Y1264"/>
  <c r="T1264"/>
  <c r="S1264"/>
  <c r="N1264"/>
  <c r="M1264"/>
  <c r="F1264"/>
  <c r="C1264"/>
  <c r="Z1263"/>
  <c r="Y1263"/>
  <c r="T1263"/>
  <c r="S1263"/>
  <c r="N1263"/>
  <c r="M1263"/>
  <c r="F1263"/>
  <c r="C1263"/>
  <c r="X1262"/>
  <c r="W1262"/>
  <c r="V1262"/>
  <c r="U1262"/>
  <c r="R1262"/>
  <c r="Q1262"/>
  <c r="P1262"/>
  <c r="O1262"/>
  <c r="K1262"/>
  <c r="J1262"/>
  <c r="I1262"/>
  <c r="Z1261"/>
  <c r="Y1261"/>
  <c r="T1261"/>
  <c r="S1261"/>
  <c r="M1261"/>
  <c r="F1261"/>
  <c r="C1261"/>
  <c r="Z1260"/>
  <c r="Y1260"/>
  <c r="T1260"/>
  <c r="S1260"/>
  <c r="M1260"/>
  <c r="F1260"/>
  <c r="C1260"/>
  <c r="Z1259"/>
  <c r="Y1259"/>
  <c r="T1259"/>
  <c r="S1259"/>
  <c r="N1259"/>
  <c r="M1259"/>
  <c r="F1259"/>
  <c r="C1259"/>
  <c r="Z1258"/>
  <c r="Y1258"/>
  <c r="T1258"/>
  <c r="S1258"/>
  <c r="M1258"/>
  <c r="F1258"/>
  <c r="C1258"/>
  <c r="Z1257"/>
  <c r="Y1257"/>
  <c r="T1257"/>
  <c r="S1257"/>
  <c r="N1257"/>
  <c r="M1257"/>
  <c r="F1257"/>
  <c r="C1257"/>
  <c r="Z1256"/>
  <c r="Y1256"/>
  <c r="T1256"/>
  <c r="S1256"/>
  <c r="N1256"/>
  <c r="M1256"/>
  <c r="F1256"/>
  <c r="C1256"/>
  <c r="Z1255"/>
  <c r="Y1255"/>
  <c r="T1255"/>
  <c r="S1255"/>
  <c r="N1255"/>
  <c r="M1255"/>
  <c r="F1255"/>
  <c r="C1255"/>
  <c r="Z1254"/>
  <c r="Y1254"/>
  <c r="T1254"/>
  <c r="S1254"/>
  <c r="N1254"/>
  <c r="M1254"/>
  <c r="F1254"/>
  <c r="C1254"/>
  <c r="Z1253"/>
  <c r="Y1253"/>
  <c r="T1253"/>
  <c r="S1253"/>
  <c r="M1253"/>
  <c r="F1253"/>
  <c r="C1253"/>
  <c r="Z1252"/>
  <c r="Y1252"/>
  <c r="T1252"/>
  <c r="S1252"/>
  <c r="N1252"/>
  <c r="M1252"/>
  <c r="F1252"/>
  <c r="C1252"/>
  <c r="Z1251"/>
  <c r="Y1251"/>
  <c r="T1251"/>
  <c r="S1251"/>
  <c r="N1251"/>
  <c r="M1251"/>
  <c r="F1251"/>
  <c r="C1251"/>
  <c r="Z1250"/>
  <c r="Y1250"/>
  <c r="T1250"/>
  <c r="S1250"/>
  <c r="M1250"/>
  <c r="F1250"/>
  <c r="C1250"/>
  <c r="Z1249"/>
  <c r="Y1249"/>
  <c r="T1249"/>
  <c r="S1249"/>
  <c r="M1249"/>
  <c r="F1249"/>
  <c r="C1249"/>
  <c r="Z1248"/>
  <c r="Y1248"/>
  <c r="T1248"/>
  <c r="S1248"/>
  <c r="M1248"/>
  <c r="F1248"/>
  <c r="C1248"/>
  <c r="X1247"/>
  <c r="W1247"/>
  <c r="V1247"/>
  <c r="U1247"/>
  <c r="R1247"/>
  <c r="Q1247"/>
  <c r="P1247"/>
  <c r="O1247"/>
  <c r="K1247"/>
  <c r="J1247"/>
  <c r="I1247"/>
  <c r="Z1245"/>
  <c r="Y1245"/>
  <c r="T1245"/>
  <c r="S1245"/>
  <c r="M1245"/>
  <c r="F1245"/>
  <c r="C1245"/>
  <c r="Z1244"/>
  <c r="Y1244"/>
  <c r="T1244"/>
  <c r="S1244"/>
  <c r="M1244"/>
  <c r="F1244"/>
  <c r="C1244"/>
  <c r="Z1243"/>
  <c r="Y1243"/>
  <c r="T1243"/>
  <c r="S1243"/>
  <c r="N1243"/>
  <c r="M1243"/>
  <c r="F1243"/>
  <c r="C1243"/>
  <c r="X1242"/>
  <c r="W1242"/>
  <c r="V1242"/>
  <c r="U1242"/>
  <c r="R1242"/>
  <c r="Q1242"/>
  <c r="P1242"/>
  <c r="O1242"/>
  <c r="K1242"/>
  <c r="J1242"/>
  <c r="I1242"/>
  <c r="Z1241"/>
  <c r="Y1241"/>
  <c r="T1241"/>
  <c r="S1241"/>
  <c r="N1241"/>
  <c r="M1241"/>
  <c r="F1241"/>
  <c r="C1241"/>
  <c r="Z1240"/>
  <c r="Y1240"/>
  <c r="T1240"/>
  <c r="S1240"/>
  <c r="N1240"/>
  <c r="M1240"/>
  <c r="F1240"/>
  <c r="C1240"/>
  <c r="X1239"/>
  <c r="U1239"/>
  <c r="U1238" s="1"/>
  <c r="S1239"/>
  <c r="M1239"/>
  <c r="F1239"/>
  <c r="C1239"/>
  <c r="W1238"/>
  <c r="V1238"/>
  <c r="R1238"/>
  <c r="Q1238"/>
  <c r="P1238"/>
  <c r="O1238"/>
  <c r="K1238"/>
  <c r="J1238"/>
  <c r="I1238"/>
  <c r="Y1237"/>
  <c r="T1237"/>
  <c r="S1237"/>
  <c r="M1237"/>
  <c r="F1237"/>
  <c r="C1237"/>
  <c r="Z1236"/>
  <c r="Y1236"/>
  <c r="T1236"/>
  <c r="S1236"/>
  <c r="M1236"/>
  <c r="F1236"/>
  <c r="C1236"/>
  <c r="Z1235"/>
  <c r="Y1235"/>
  <c r="T1235"/>
  <c r="S1235"/>
  <c r="M1235"/>
  <c r="F1235"/>
  <c r="C1235"/>
  <c r="Y1234"/>
  <c r="T1234"/>
  <c r="S1234"/>
  <c r="M1234"/>
  <c r="F1234"/>
  <c r="C1234"/>
  <c r="Z1233"/>
  <c r="Y1233"/>
  <c r="T1233"/>
  <c r="S1233"/>
  <c r="N1233"/>
  <c r="M1233"/>
  <c r="F1233"/>
  <c r="C1233"/>
  <c r="Z1232"/>
  <c r="Y1232"/>
  <c r="T1232"/>
  <c r="S1232"/>
  <c r="M1232"/>
  <c r="F1232"/>
  <c r="C1232"/>
  <c r="Z1231"/>
  <c r="Y1231"/>
  <c r="T1231"/>
  <c r="S1231"/>
  <c r="N1231"/>
  <c r="M1231"/>
  <c r="F1231"/>
  <c r="C1231"/>
  <c r="Z1230"/>
  <c r="Y1230"/>
  <c r="T1230"/>
  <c r="S1230"/>
  <c r="N1230"/>
  <c r="M1230"/>
  <c r="F1230"/>
  <c r="C1230"/>
  <c r="X1229"/>
  <c r="W1229"/>
  <c r="V1229"/>
  <c r="U1229"/>
  <c r="R1229"/>
  <c r="Q1229"/>
  <c r="P1229"/>
  <c r="O1229"/>
  <c r="K1229"/>
  <c r="J1229"/>
  <c r="I1229"/>
  <c r="Z1227"/>
  <c r="Y1227"/>
  <c r="T1227"/>
  <c r="S1227"/>
  <c r="N1227"/>
  <c r="M1227"/>
  <c r="F1227"/>
  <c r="C1227"/>
  <c r="Y1226"/>
  <c r="T1226"/>
  <c r="S1226"/>
  <c r="M1226"/>
  <c r="F1226"/>
  <c r="C1226"/>
  <c r="Z1225"/>
  <c r="Y1225"/>
  <c r="T1225"/>
  <c r="S1225"/>
  <c r="N1225"/>
  <c r="M1225"/>
  <c r="F1225"/>
  <c r="C1225"/>
  <c r="Z1224"/>
  <c r="Y1224"/>
  <c r="T1224"/>
  <c r="S1224"/>
  <c r="N1224"/>
  <c r="M1224"/>
  <c r="F1224"/>
  <c r="C1224"/>
  <c r="Z1223"/>
  <c r="Y1223"/>
  <c r="T1223"/>
  <c r="S1223"/>
  <c r="N1223"/>
  <c r="M1223"/>
  <c r="F1223"/>
  <c r="C1223"/>
  <c r="Z1222"/>
  <c r="Y1222"/>
  <c r="T1222"/>
  <c r="S1222"/>
  <c r="N1222"/>
  <c r="M1222"/>
  <c r="F1222"/>
  <c r="C1222"/>
  <c r="Z1221"/>
  <c r="Y1221"/>
  <c r="T1221"/>
  <c r="S1221"/>
  <c r="M1221"/>
  <c r="F1221"/>
  <c r="C1221"/>
  <c r="Z1220"/>
  <c r="Y1220"/>
  <c r="T1220"/>
  <c r="S1220"/>
  <c r="M1220"/>
  <c r="F1220"/>
  <c r="C1220"/>
  <c r="Z1219"/>
  <c r="Y1219"/>
  <c r="T1219"/>
  <c r="S1219"/>
  <c r="N1219"/>
  <c r="M1219"/>
  <c r="F1219"/>
  <c r="C1219"/>
  <c r="Z1218"/>
  <c r="Y1218"/>
  <c r="T1218"/>
  <c r="S1218"/>
  <c r="N1218"/>
  <c r="M1218"/>
  <c r="F1218"/>
  <c r="C1218"/>
  <c r="Z1217"/>
  <c r="Y1217"/>
  <c r="T1217"/>
  <c r="S1217"/>
  <c r="N1217"/>
  <c r="M1217"/>
  <c r="F1217"/>
  <c r="C1217"/>
  <c r="Z1216"/>
  <c r="Y1216"/>
  <c r="T1216"/>
  <c r="S1216"/>
  <c r="M1216"/>
  <c r="F1216"/>
  <c r="C1216"/>
  <c r="Z1215"/>
  <c r="Y1215"/>
  <c r="T1215"/>
  <c r="S1215"/>
  <c r="N1215"/>
  <c r="M1215"/>
  <c r="F1215"/>
  <c r="C1215"/>
  <c r="Z1214"/>
  <c r="Y1214"/>
  <c r="T1214"/>
  <c r="S1214"/>
  <c r="M1214"/>
  <c r="F1214"/>
  <c r="C1214"/>
  <c r="Z1213"/>
  <c r="Y1213"/>
  <c r="T1213"/>
  <c r="S1213"/>
  <c r="N1213"/>
  <c r="M1213"/>
  <c r="F1213"/>
  <c r="C1213"/>
  <c r="X1212"/>
  <c r="W1212"/>
  <c r="V1212"/>
  <c r="U1212"/>
  <c r="R1212"/>
  <c r="Q1212"/>
  <c r="P1212"/>
  <c r="O1212"/>
  <c r="K1212"/>
  <c r="J1212"/>
  <c r="I1212"/>
  <c r="Z1211"/>
  <c r="Y1211"/>
  <c r="T1211"/>
  <c r="S1211"/>
  <c r="N1211"/>
  <c r="M1211"/>
  <c r="F1211"/>
  <c r="C1211"/>
  <c r="Z1210"/>
  <c r="Y1210"/>
  <c r="T1210"/>
  <c r="S1210"/>
  <c r="M1210"/>
  <c r="F1210"/>
  <c r="C1210"/>
  <c r="Z1209"/>
  <c r="Y1209"/>
  <c r="T1209"/>
  <c r="S1209"/>
  <c r="M1209"/>
  <c r="F1209"/>
  <c r="C1209"/>
  <c r="Z1208"/>
  <c r="Y1208"/>
  <c r="T1208"/>
  <c r="S1208"/>
  <c r="M1208"/>
  <c r="F1208"/>
  <c r="C1208"/>
  <c r="Z1207"/>
  <c r="Y1207"/>
  <c r="T1207"/>
  <c r="S1207"/>
  <c r="M1207"/>
  <c r="F1207"/>
  <c r="C1207"/>
  <c r="Z1206"/>
  <c r="Y1206"/>
  <c r="T1206"/>
  <c r="S1206"/>
  <c r="N1206"/>
  <c r="M1206"/>
  <c r="F1206"/>
  <c r="C1206"/>
  <c r="Z1205"/>
  <c r="Y1205"/>
  <c r="T1205"/>
  <c r="S1205"/>
  <c r="M1205"/>
  <c r="F1205"/>
  <c r="C1205"/>
  <c r="Z1204"/>
  <c r="Y1204"/>
  <c r="T1204"/>
  <c r="S1204"/>
  <c r="N1204"/>
  <c r="M1204"/>
  <c r="F1204"/>
  <c r="C1204"/>
  <c r="Z1203"/>
  <c r="Y1203"/>
  <c r="T1203"/>
  <c r="S1203"/>
  <c r="M1203"/>
  <c r="F1203"/>
  <c r="C1203"/>
  <c r="Z1202"/>
  <c r="Y1202"/>
  <c r="T1202"/>
  <c r="S1202"/>
  <c r="N1202"/>
  <c r="M1202"/>
  <c r="F1202"/>
  <c r="C1202"/>
  <c r="Z1201"/>
  <c r="Y1201"/>
  <c r="T1201"/>
  <c r="S1201"/>
  <c r="N1201"/>
  <c r="M1201"/>
  <c r="F1201"/>
  <c r="C1201"/>
  <c r="Z1200"/>
  <c r="Y1200"/>
  <c r="T1200"/>
  <c r="S1200"/>
  <c r="M1200"/>
  <c r="F1200"/>
  <c r="C1200"/>
  <c r="X1199"/>
  <c r="W1199"/>
  <c r="V1199"/>
  <c r="U1199"/>
  <c r="R1199"/>
  <c r="Q1199"/>
  <c r="P1199"/>
  <c r="O1199"/>
  <c r="K1199"/>
  <c r="J1199"/>
  <c r="I1199"/>
  <c r="Z1198"/>
  <c r="Y1198"/>
  <c r="T1198"/>
  <c r="S1198"/>
  <c r="M1198"/>
  <c r="F1198"/>
  <c r="C1198"/>
  <c r="Z1197"/>
  <c r="Y1197"/>
  <c r="T1197"/>
  <c r="S1197"/>
  <c r="N1197"/>
  <c r="M1197"/>
  <c r="F1197"/>
  <c r="C1197"/>
  <c r="Z1196"/>
  <c r="Y1196"/>
  <c r="T1196"/>
  <c r="S1196"/>
  <c r="N1196"/>
  <c r="M1196"/>
  <c r="F1196"/>
  <c r="C1196"/>
  <c r="Z1195"/>
  <c r="Y1195"/>
  <c r="T1195"/>
  <c r="S1195"/>
  <c r="N1195"/>
  <c r="M1195"/>
  <c r="F1195"/>
  <c r="C1195"/>
  <c r="Z1194"/>
  <c r="Y1194"/>
  <c r="T1194"/>
  <c r="S1194"/>
  <c r="M1194"/>
  <c r="F1194"/>
  <c r="C1194"/>
  <c r="Z1193"/>
  <c r="Y1193"/>
  <c r="T1193"/>
  <c r="S1193"/>
  <c r="N1193"/>
  <c r="M1193"/>
  <c r="F1193"/>
  <c r="C1193"/>
  <c r="Z1192"/>
  <c r="Y1192"/>
  <c r="T1192"/>
  <c r="S1192"/>
  <c r="N1192"/>
  <c r="M1192"/>
  <c r="F1192"/>
  <c r="C1192"/>
  <c r="Z1191"/>
  <c r="Y1191"/>
  <c r="T1191"/>
  <c r="S1191"/>
  <c r="N1191"/>
  <c r="M1191"/>
  <c r="F1191"/>
  <c r="C1191"/>
  <c r="X1190"/>
  <c r="W1190"/>
  <c r="V1190"/>
  <c r="U1190"/>
  <c r="R1190"/>
  <c r="Q1190"/>
  <c r="P1190"/>
  <c r="O1190"/>
  <c r="K1190"/>
  <c r="J1190"/>
  <c r="I1190"/>
  <c r="Z1189"/>
  <c r="Y1189"/>
  <c r="T1189"/>
  <c r="S1189"/>
  <c r="M1189"/>
  <c r="F1189"/>
  <c r="C1189"/>
  <c r="Z1188"/>
  <c r="Y1188"/>
  <c r="T1188"/>
  <c r="S1188"/>
  <c r="M1188"/>
  <c r="F1188"/>
  <c r="C1188"/>
  <c r="Z1187"/>
  <c r="Y1187"/>
  <c r="T1187"/>
  <c r="S1187"/>
  <c r="M1187"/>
  <c r="F1187"/>
  <c r="C1187"/>
  <c r="Z1186"/>
  <c r="Y1186"/>
  <c r="T1186"/>
  <c r="S1186"/>
  <c r="N1186"/>
  <c r="M1186"/>
  <c r="F1186"/>
  <c r="C1186"/>
  <c r="Z1185"/>
  <c r="Y1185"/>
  <c r="T1185"/>
  <c r="S1185"/>
  <c r="N1185"/>
  <c r="M1185"/>
  <c r="F1185"/>
  <c r="C1185"/>
  <c r="Z1184"/>
  <c r="Y1184"/>
  <c r="T1184"/>
  <c r="S1184"/>
  <c r="N1184"/>
  <c r="M1184"/>
  <c r="F1184"/>
  <c r="C1184"/>
  <c r="Z1183"/>
  <c r="Y1183"/>
  <c r="T1183"/>
  <c r="S1183"/>
  <c r="N1183"/>
  <c r="M1183"/>
  <c r="F1183"/>
  <c r="C1183"/>
  <c r="Z1182"/>
  <c r="Y1182"/>
  <c r="T1182"/>
  <c r="S1182"/>
  <c r="N1182"/>
  <c r="M1182"/>
  <c r="F1182"/>
  <c r="C1182"/>
  <c r="Z1181"/>
  <c r="Y1181"/>
  <c r="T1181"/>
  <c r="S1181"/>
  <c r="N1181"/>
  <c r="M1181"/>
  <c r="F1181"/>
  <c r="C1181"/>
  <c r="Z1180"/>
  <c r="Y1180"/>
  <c r="T1180"/>
  <c r="S1180"/>
  <c r="N1180"/>
  <c r="M1180"/>
  <c r="F1180"/>
  <c r="C1180"/>
  <c r="Y1179"/>
  <c r="T1179"/>
  <c r="S1179"/>
  <c r="N1179"/>
  <c r="M1179"/>
  <c r="F1179"/>
  <c r="C1179"/>
  <c r="Y1178"/>
  <c r="T1178"/>
  <c r="S1178"/>
  <c r="M1178"/>
  <c r="F1178"/>
  <c r="C1178"/>
  <c r="Z1177"/>
  <c r="Y1177"/>
  <c r="T1177"/>
  <c r="S1177"/>
  <c r="M1177"/>
  <c r="F1177"/>
  <c r="C1177"/>
  <c r="Z1176"/>
  <c r="Y1176"/>
  <c r="T1176"/>
  <c r="S1176"/>
  <c r="M1176"/>
  <c r="F1176"/>
  <c r="C1176"/>
  <c r="Y1175"/>
  <c r="T1175"/>
  <c r="S1175"/>
  <c r="M1175"/>
  <c r="F1175"/>
  <c r="C1175"/>
  <c r="Y1174"/>
  <c r="T1174"/>
  <c r="S1174"/>
  <c r="M1174"/>
  <c r="F1174"/>
  <c r="C1174"/>
  <c r="Z1173"/>
  <c r="Y1173"/>
  <c r="T1173"/>
  <c r="S1173"/>
  <c r="M1173"/>
  <c r="F1173"/>
  <c r="C1173"/>
  <c r="Y1172"/>
  <c r="T1172"/>
  <c r="S1172"/>
  <c r="M1172"/>
  <c r="F1172"/>
  <c r="C1172"/>
  <c r="Y1171"/>
  <c r="T1171"/>
  <c r="S1171"/>
  <c r="M1171"/>
  <c r="F1171"/>
  <c r="C1171"/>
  <c r="X1170"/>
  <c r="W1170"/>
  <c r="V1170"/>
  <c r="U1170"/>
  <c r="R1170"/>
  <c r="Q1170"/>
  <c r="P1170"/>
  <c r="O1170"/>
  <c r="K1170"/>
  <c r="J1170"/>
  <c r="I1170"/>
  <c r="Z1169"/>
  <c r="Y1169"/>
  <c r="T1169"/>
  <c r="S1169"/>
  <c r="M1169"/>
  <c r="F1169"/>
  <c r="C1169"/>
  <c r="Y1168"/>
  <c r="T1168"/>
  <c r="S1168"/>
  <c r="M1168"/>
  <c r="F1168"/>
  <c r="C1168"/>
  <c r="Z1167"/>
  <c r="Y1167"/>
  <c r="T1167"/>
  <c r="S1167"/>
  <c r="N1167"/>
  <c r="M1167"/>
  <c r="F1167"/>
  <c r="C1167"/>
  <c r="Z1166"/>
  <c r="Y1166"/>
  <c r="T1166"/>
  <c r="S1166"/>
  <c r="N1166"/>
  <c r="M1166"/>
  <c r="F1166"/>
  <c r="C1166"/>
  <c r="Z1165"/>
  <c r="Y1165"/>
  <c r="T1165"/>
  <c r="S1165"/>
  <c r="N1165"/>
  <c r="M1165"/>
  <c r="F1165"/>
  <c r="C1165"/>
  <c r="Y1164"/>
  <c r="T1164"/>
  <c r="S1164"/>
  <c r="M1164"/>
  <c r="F1164"/>
  <c r="C1164"/>
  <c r="Z1163"/>
  <c r="Y1163"/>
  <c r="T1163"/>
  <c r="S1163"/>
  <c r="N1163"/>
  <c r="M1163"/>
  <c r="F1163"/>
  <c r="C1163"/>
  <c r="Z1162"/>
  <c r="Y1162"/>
  <c r="T1162"/>
  <c r="S1162"/>
  <c r="N1162"/>
  <c r="M1162"/>
  <c r="F1162"/>
  <c r="C1162"/>
  <c r="Y1161"/>
  <c r="T1161"/>
  <c r="S1161"/>
  <c r="M1161"/>
  <c r="F1161"/>
  <c r="C1161"/>
  <c r="Z1160"/>
  <c r="Y1160"/>
  <c r="T1160"/>
  <c r="S1160"/>
  <c r="N1160"/>
  <c r="M1160"/>
  <c r="F1160"/>
  <c r="C1160"/>
  <c r="Z1159"/>
  <c r="Y1159"/>
  <c r="T1159"/>
  <c r="S1159"/>
  <c r="M1159"/>
  <c r="F1159"/>
  <c r="C1159"/>
  <c r="Z1158"/>
  <c r="Y1158"/>
  <c r="T1158"/>
  <c r="S1158"/>
  <c r="N1158"/>
  <c r="M1158"/>
  <c r="F1158"/>
  <c r="C1158"/>
  <c r="Z1157"/>
  <c r="Y1157"/>
  <c r="T1157"/>
  <c r="S1157"/>
  <c r="N1157"/>
  <c r="M1157"/>
  <c r="F1157"/>
  <c r="C1157"/>
  <c r="Z1156"/>
  <c r="Y1156"/>
  <c r="T1156"/>
  <c r="S1156"/>
  <c r="M1156"/>
  <c r="F1156"/>
  <c r="C1156"/>
  <c r="Z1155"/>
  <c r="Y1155"/>
  <c r="T1155"/>
  <c r="S1155"/>
  <c r="N1155"/>
  <c r="M1155"/>
  <c r="F1155"/>
  <c r="C1155"/>
  <c r="Z1154"/>
  <c r="Y1154"/>
  <c r="S1154"/>
  <c r="M1154"/>
  <c r="F1154"/>
  <c r="C1154"/>
  <c r="Z1153"/>
  <c r="Y1153"/>
  <c r="T1153"/>
  <c r="S1153"/>
  <c r="M1153"/>
  <c r="F1153"/>
  <c r="C1153"/>
  <c r="Y1152"/>
  <c r="S1152"/>
  <c r="M1152"/>
  <c r="F1152"/>
  <c r="C1152"/>
  <c r="Y1151"/>
  <c r="T1151"/>
  <c r="S1151"/>
  <c r="M1151"/>
  <c r="F1151"/>
  <c r="C1151"/>
  <c r="X1150"/>
  <c r="W1150"/>
  <c r="V1150"/>
  <c r="U1150"/>
  <c r="R1150"/>
  <c r="Q1150"/>
  <c r="P1150"/>
  <c r="O1150"/>
  <c r="K1150"/>
  <c r="J1150"/>
  <c r="I1150"/>
  <c r="Y1148"/>
  <c r="T1148"/>
  <c r="S1148"/>
  <c r="N1148"/>
  <c r="M1148"/>
  <c r="F1148"/>
  <c r="C1148"/>
  <c r="Z1147"/>
  <c r="Y1147"/>
  <c r="T1147"/>
  <c r="S1147"/>
  <c r="M1147"/>
  <c r="F1147"/>
  <c r="C1147"/>
  <c r="Z1146"/>
  <c r="Y1146"/>
  <c r="T1146"/>
  <c r="S1146"/>
  <c r="N1146"/>
  <c r="M1146"/>
  <c r="F1146"/>
  <c r="C1146"/>
  <c r="Z1145"/>
  <c r="Y1145"/>
  <c r="T1145"/>
  <c r="S1145"/>
  <c r="M1145"/>
  <c r="F1145"/>
  <c r="C1145"/>
  <c r="Z1144"/>
  <c r="Y1144"/>
  <c r="T1144"/>
  <c r="S1144"/>
  <c r="N1144"/>
  <c r="M1144"/>
  <c r="F1144"/>
  <c r="C1144"/>
  <c r="Z1143"/>
  <c r="Y1143"/>
  <c r="T1143"/>
  <c r="S1143"/>
  <c r="N1143"/>
  <c r="M1143"/>
  <c r="F1143"/>
  <c r="C1143"/>
  <c r="X1142"/>
  <c r="W1142"/>
  <c r="V1142"/>
  <c r="U1142"/>
  <c r="R1142"/>
  <c r="Q1142"/>
  <c r="P1142"/>
  <c r="O1142"/>
  <c r="K1142"/>
  <c r="J1142"/>
  <c r="I1142"/>
  <c r="Z1141"/>
  <c r="Y1141"/>
  <c r="T1141"/>
  <c r="S1141"/>
  <c r="N1141"/>
  <c r="M1141"/>
  <c r="F1141"/>
  <c r="C1141"/>
  <c r="Z1140"/>
  <c r="Y1140"/>
  <c r="T1140"/>
  <c r="S1140"/>
  <c r="N1140"/>
  <c r="M1140"/>
  <c r="F1140"/>
  <c r="C1140"/>
  <c r="Z1139"/>
  <c r="Y1139"/>
  <c r="T1139"/>
  <c r="S1139"/>
  <c r="N1139"/>
  <c r="M1139"/>
  <c r="F1139"/>
  <c r="C1139"/>
  <c r="Z1138"/>
  <c r="Y1138"/>
  <c r="T1138"/>
  <c r="S1138"/>
  <c r="N1138"/>
  <c r="M1138"/>
  <c r="F1138"/>
  <c r="C1138"/>
  <c r="Z1137"/>
  <c r="Y1137"/>
  <c r="T1137"/>
  <c r="S1137"/>
  <c r="N1137"/>
  <c r="M1137"/>
  <c r="F1137"/>
  <c r="C1137"/>
  <c r="Z1136"/>
  <c r="Y1136"/>
  <c r="T1136"/>
  <c r="S1136"/>
  <c r="N1136"/>
  <c r="M1136"/>
  <c r="F1136"/>
  <c r="C1136"/>
  <c r="X1135"/>
  <c r="W1135"/>
  <c r="V1135"/>
  <c r="U1135"/>
  <c r="R1135"/>
  <c r="Q1135"/>
  <c r="P1135"/>
  <c r="O1135"/>
  <c r="K1135"/>
  <c r="J1135"/>
  <c r="I1135"/>
  <c r="Z1133"/>
  <c r="Y1133"/>
  <c r="T1133"/>
  <c r="S1133"/>
  <c r="M1133"/>
  <c r="F1133"/>
  <c r="C1133"/>
  <c r="Z1132"/>
  <c r="Y1132"/>
  <c r="T1132"/>
  <c r="S1132"/>
  <c r="N1132"/>
  <c r="M1132"/>
  <c r="F1132"/>
  <c r="C1132"/>
  <c r="X1131"/>
  <c r="W1131"/>
  <c r="V1131"/>
  <c r="U1131"/>
  <c r="R1131"/>
  <c r="Q1131"/>
  <c r="P1131"/>
  <c r="O1131"/>
  <c r="K1131"/>
  <c r="J1131"/>
  <c r="I1131"/>
  <c r="Z1130"/>
  <c r="Y1130"/>
  <c r="T1130"/>
  <c r="S1130"/>
  <c r="M1130"/>
  <c r="F1130"/>
  <c r="C1130"/>
  <c r="Z1129"/>
  <c r="Y1129"/>
  <c r="T1129"/>
  <c r="S1129"/>
  <c r="N1129"/>
  <c r="M1129"/>
  <c r="F1129"/>
  <c r="C1129"/>
  <c r="Z1128"/>
  <c r="Y1128"/>
  <c r="T1128"/>
  <c r="S1128"/>
  <c r="N1128"/>
  <c r="M1128"/>
  <c r="F1128"/>
  <c r="C1128"/>
  <c r="Z1127"/>
  <c r="Y1127"/>
  <c r="T1127"/>
  <c r="S1127"/>
  <c r="N1127"/>
  <c r="M1127"/>
  <c r="F1127"/>
  <c r="C1127"/>
  <c r="Z1126"/>
  <c r="Y1126"/>
  <c r="T1126"/>
  <c r="S1126"/>
  <c r="N1126"/>
  <c r="M1126"/>
  <c r="F1126"/>
  <c r="C1126"/>
  <c r="X1125"/>
  <c r="W1125"/>
  <c r="V1125"/>
  <c r="U1125"/>
  <c r="R1125"/>
  <c r="Q1125"/>
  <c r="P1125"/>
  <c r="O1125"/>
  <c r="K1125"/>
  <c r="J1125"/>
  <c r="I1125"/>
  <c r="Y1124"/>
  <c r="T1124"/>
  <c r="S1124"/>
  <c r="M1124"/>
  <c r="F1124"/>
  <c r="C1124"/>
  <c r="Y1123"/>
  <c r="T1123"/>
  <c r="S1123"/>
  <c r="M1123"/>
  <c r="F1123"/>
  <c r="C1123"/>
  <c r="Z1122"/>
  <c r="Y1122"/>
  <c r="T1122"/>
  <c r="S1122"/>
  <c r="M1122"/>
  <c r="F1122"/>
  <c r="C1122"/>
  <c r="Z1121"/>
  <c r="Y1121"/>
  <c r="T1121"/>
  <c r="S1121"/>
  <c r="M1121"/>
  <c r="F1121"/>
  <c r="C1121"/>
  <c r="Z1120"/>
  <c r="Y1120"/>
  <c r="T1120"/>
  <c r="S1120"/>
  <c r="M1120"/>
  <c r="F1120"/>
  <c r="C1120"/>
  <c r="Z1119"/>
  <c r="Y1119"/>
  <c r="T1119"/>
  <c r="S1119"/>
  <c r="M1119"/>
  <c r="F1119"/>
  <c r="C1119"/>
  <c r="X1118"/>
  <c r="W1118"/>
  <c r="V1118"/>
  <c r="U1118"/>
  <c r="R1118"/>
  <c r="Q1118"/>
  <c r="P1118"/>
  <c r="O1118"/>
  <c r="K1118"/>
  <c r="J1118"/>
  <c r="I1118"/>
  <c r="Z1117"/>
  <c r="Y1117"/>
  <c r="T1117"/>
  <c r="S1117"/>
  <c r="M1117"/>
  <c r="F1117"/>
  <c r="C1117"/>
  <c r="Z1116"/>
  <c r="Y1116"/>
  <c r="T1116"/>
  <c r="S1116"/>
  <c r="N1116"/>
  <c r="M1116"/>
  <c r="F1116"/>
  <c r="C1116"/>
  <c r="Z1115"/>
  <c r="Y1115"/>
  <c r="T1115"/>
  <c r="S1115"/>
  <c r="M1115"/>
  <c r="F1115"/>
  <c r="C1115"/>
  <c r="Z1114"/>
  <c r="Y1114"/>
  <c r="T1114"/>
  <c r="S1114"/>
  <c r="N1114"/>
  <c r="M1114"/>
  <c r="F1114"/>
  <c r="C1114"/>
  <c r="Z1113"/>
  <c r="Y1113"/>
  <c r="T1113"/>
  <c r="S1113"/>
  <c r="N1113"/>
  <c r="M1113"/>
  <c r="F1113"/>
  <c r="C1113"/>
  <c r="Z1112"/>
  <c r="Y1112"/>
  <c r="T1112"/>
  <c r="S1112"/>
  <c r="N1112"/>
  <c r="M1112"/>
  <c r="F1112"/>
  <c r="C1112"/>
  <c r="Z1111"/>
  <c r="Y1111"/>
  <c r="T1111"/>
  <c r="S1111"/>
  <c r="M1111"/>
  <c r="F1111"/>
  <c r="C1111"/>
  <c r="Z1110"/>
  <c r="Y1110"/>
  <c r="T1110"/>
  <c r="S1110"/>
  <c r="M1110"/>
  <c r="F1110"/>
  <c r="C1110"/>
  <c r="Z1109"/>
  <c r="Y1109"/>
  <c r="T1109"/>
  <c r="S1109"/>
  <c r="M1109"/>
  <c r="F1109"/>
  <c r="C1109"/>
  <c r="X1108"/>
  <c r="W1108"/>
  <c r="V1108"/>
  <c r="U1108"/>
  <c r="R1108"/>
  <c r="Q1108"/>
  <c r="P1108"/>
  <c r="O1108"/>
  <c r="K1108"/>
  <c r="J1108"/>
  <c r="I1108"/>
  <c r="Z1106"/>
  <c r="Y1106"/>
  <c r="T1106"/>
  <c r="S1106"/>
  <c r="M1106"/>
  <c r="F1106"/>
  <c r="C1106"/>
  <c r="Z1105"/>
  <c r="Y1105"/>
  <c r="T1105"/>
  <c r="S1105"/>
  <c r="N1105"/>
  <c r="M1105"/>
  <c r="F1105"/>
  <c r="C1105"/>
  <c r="Z1104"/>
  <c r="Y1104"/>
  <c r="T1104"/>
  <c r="S1104"/>
  <c r="N1104"/>
  <c r="M1104"/>
  <c r="F1104"/>
  <c r="C1104"/>
  <c r="Z1103"/>
  <c r="Y1103"/>
  <c r="T1103"/>
  <c r="S1103"/>
  <c r="M1103"/>
  <c r="F1103"/>
  <c r="C1103"/>
  <c r="Z1102"/>
  <c r="Y1102"/>
  <c r="T1102"/>
  <c r="S1102"/>
  <c r="N1102"/>
  <c r="M1102"/>
  <c r="F1102"/>
  <c r="C1102"/>
  <c r="Z1101"/>
  <c r="Y1101"/>
  <c r="T1101"/>
  <c r="S1101"/>
  <c r="N1101"/>
  <c r="M1101"/>
  <c r="F1101"/>
  <c r="C1101"/>
  <c r="X1100"/>
  <c r="W1100"/>
  <c r="V1100"/>
  <c r="U1100"/>
  <c r="R1100"/>
  <c r="Q1100"/>
  <c r="E1100" s="1"/>
  <c r="P1100"/>
  <c r="O1100"/>
  <c r="J1100"/>
  <c r="I1100"/>
  <c r="Y1099"/>
  <c r="T1099"/>
  <c r="S1099"/>
  <c r="M1099"/>
  <c r="F1099"/>
  <c r="C1099"/>
  <c r="Z1098"/>
  <c r="Y1098"/>
  <c r="T1098"/>
  <c r="S1098"/>
  <c r="M1098"/>
  <c r="F1098"/>
  <c r="C1098"/>
  <c r="Z1097"/>
  <c r="Y1097"/>
  <c r="T1097"/>
  <c r="S1097"/>
  <c r="N1097"/>
  <c r="M1097"/>
  <c r="F1097"/>
  <c r="C1097"/>
  <c r="Z1096"/>
  <c r="Y1096"/>
  <c r="T1096"/>
  <c r="S1096"/>
  <c r="N1096"/>
  <c r="M1096"/>
  <c r="F1096"/>
  <c r="C1096"/>
  <c r="Z1095"/>
  <c r="Y1095"/>
  <c r="T1095"/>
  <c r="S1095"/>
  <c r="N1095"/>
  <c r="M1095"/>
  <c r="F1095"/>
  <c r="C1095"/>
  <c r="Z1094"/>
  <c r="Y1094"/>
  <c r="T1094"/>
  <c r="S1094"/>
  <c r="N1094"/>
  <c r="M1094"/>
  <c r="F1094"/>
  <c r="C1094"/>
  <c r="X1093"/>
  <c r="W1093"/>
  <c r="V1093"/>
  <c r="U1093"/>
  <c r="R1093"/>
  <c r="Q1093"/>
  <c r="E1093" s="1"/>
  <c r="P1093"/>
  <c r="O1093"/>
  <c r="J1093"/>
  <c r="I1093"/>
  <c r="Z1092"/>
  <c r="Y1092"/>
  <c r="T1092"/>
  <c r="S1092"/>
  <c r="N1092"/>
  <c r="M1092"/>
  <c r="F1092"/>
  <c r="C1092"/>
  <c r="Z1091"/>
  <c r="Y1091"/>
  <c r="T1091"/>
  <c r="S1091"/>
  <c r="N1091"/>
  <c r="M1091"/>
  <c r="F1091"/>
  <c r="C1091"/>
  <c r="Z1090"/>
  <c r="Y1090"/>
  <c r="T1090"/>
  <c r="S1090"/>
  <c r="M1090"/>
  <c r="F1090"/>
  <c r="C1090"/>
  <c r="Z1089"/>
  <c r="Y1089"/>
  <c r="T1089"/>
  <c r="S1089"/>
  <c r="M1089"/>
  <c r="F1089"/>
  <c r="C1089"/>
  <c r="Y1088"/>
  <c r="T1088"/>
  <c r="S1088"/>
  <c r="M1088"/>
  <c r="F1088"/>
  <c r="C1088"/>
  <c r="Y1087"/>
  <c r="T1087"/>
  <c r="S1087"/>
  <c r="M1087"/>
  <c r="F1087"/>
  <c r="C1087"/>
  <c r="X1086"/>
  <c r="W1086"/>
  <c r="V1086"/>
  <c r="U1086"/>
  <c r="R1086"/>
  <c r="Q1086"/>
  <c r="E1086" s="1"/>
  <c r="P1086"/>
  <c r="O1086"/>
  <c r="J1086"/>
  <c r="I1086"/>
  <c r="Y1085"/>
  <c r="T1085"/>
  <c r="S1085"/>
  <c r="M1085"/>
  <c r="F1085"/>
  <c r="C1085"/>
  <c r="Z1084"/>
  <c r="Y1084"/>
  <c r="T1084"/>
  <c r="S1084"/>
  <c r="M1084"/>
  <c r="F1084"/>
  <c r="C1084"/>
  <c r="Y1083"/>
  <c r="T1083"/>
  <c r="S1083"/>
  <c r="N1083"/>
  <c r="M1083"/>
  <c r="F1083"/>
  <c r="C1083"/>
  <c r="Y1082"/>
  <c r="T1082"/>
  <c r="S1082"/>
  <c r="M1082"/>
  <c r="F1082"/>
  <c r="C1082"/>
  <c r="Z1081"/>
  <c r="Y1081"/>
  <c r="T1081"/>
  <c r="S1081"/>
  <c r="N1081"/>
  <c r="M1081"/>
  <c r="F1081"/>
  <c r="C1081"/>
  <c r="Z1080"/>
  <c r="Y1080"/>
  <c r="T1080"/>
  <c r="S1080"/>
  <c r="N1080"/>
  <c r="M1080"/>
  <c r="F1080"/>
  <c r="C1080"/>
  <c r="Y1079"/>
  <c r="S1079"/>
  <c r="N1079"/>
  <c r="M1079"/>
  <c r="F1079"/>
  <c r="C1079"/>
  <c r="Y1078"/>
  <c r="T1078"/>
  <c r="S1078"/>
  <c r="M1078"/>
  <c r="F1078"/>
  <c r="C1078"/>
  <c r="X1077"/>
  <c r="W1077"/>
  <c r="V1077"/>
  <c r="U1077"/>
  <c r="R1077"/>
  <c r="Q1077"/>
  <c r="E1077" s="1"/>
  <c r="P1077"/>
  <c r="O1077"/>
  <c r="J1077"/>
  <c r="I1077"/>
  <c r="Z1076"/>
  <c r="Y1076"/>
  <c r="T1076"/>
  <c r="S1076"/>
  <c r="M1076"/>
  <c r="F1076"/>
  <c r="C1076"/>
  <c r="Z1075"/>
  <c r="Y1075"/>
  <c r="T1075"/>
  <c r="S1075"/>
  <c r="N1075"/>
  <c r="M1075"/>
  <c r="F1075"/>
  <c r="C1075"/>
  <c r="Z1074"/>
  <c r="Y1074"/>
  <c r="T1074"/>
  <c r="S1074"/>
  <c r="N1074"/>
  <c r="M1074"/>
  <c r="F1074"/>
  <c r="C1074"/>
  <c r="Z1073"/>
  <c r="Y1073"/>
  <c r="T1073"/>
  <c r="S1073"/>
  <c r="N1073"/>
  <c r="M1073"/>
  <c r="F1073"/>
  <c r="C1073"/>
  <c r="Z1072"/>
  <c r="Y1072"/>
  <c r="T1072"/>
  <c r="S1072"/>
  <c r="N1072"/>
  <c r="M1072"/>
  <c r="F1072"/>
  <c r="C1072"/>
  <c r="Z1071"/>
  <c r="Y1071"/>
  <c r="T1071"/>
  <c r="S1071"/>
  <c r="N1071"/>
  <c r="M1071"/>
  <c r="F1071"/>
  <c r="C1071"/>
  <c r="Z1070"/>
  <c r="Y1070"/>
  <c r="T1070"/>
  <c r="S1070"/>
  <c r="N1070"/>
  <c r="M1070"/>
  <c r="F1070"/>
  <c r="C1070"/>
  <c r="Z1069"/>
  <c r="Y1069"/>
  <c r="T1069"/>
  <c r="S1069"/>
  <c r="N1069"/>
  <c r="M1069"/>
  <c r="F1069"/>
  <c r="C1069"/>
  <c r="Z1068"/>
  <c r="Y1068"/>
  <c r="T1068"/>
  <c r="S1068"/>
  <c r="M1068"/>
  <c r="F1068"/>
  <c r="C1068"/>
  <c r="Z1067"/>
  <c r="Y1067"/>
  <c r="T1067"/>
  <c r="S1067"/>
  <c r="N1067"/>
  <c r="M1067"/>
  <c r="F1067"/>
  <c r="C1067"/>
  <c r="Z1066"/>
  <c r="Y1066"/>
  <c r="T1066"/>
  <c r="S1066"/>
  <c r="M1066"/>
  <c r="F1066"/>
  <c r="C1066"/>
  <c r="Z1065"/>
  <c r="Y1065"/>
  <c r="T1065"/>
  <c r="S1065"/>
  <c r="M1065"/>
  <c r="F1065"/>
  <c r="C1065"/>
  <c r="Z1064"/>
  <c r="Y1064"/>
  <c r="T1064"/>
  <c r="S1064"/>
  <c r="M1064"/>
  <c r="F1064"/>
  <c r="C1064"/>
  <c r="X1063"/>
  <c r="W1063"/>
  <c r="V1063"/>
  <c r="U1063"/>
  <c r="R1063"/>
  <c r="Q1063"/>
  <c r="E1063" s="1"/>
  <c r="P1063"/>
  <c r="O1063"/>
  <c r="J1063"/>
  <c r="I1063"/>
  <c r="Z1062"/>
  <c r="Y1062"/>
  <c r="T1062"/>
  <c r="S1062"/>
  <c r="N1062"/>
  <c r="M1062"/>
  <c r="F1062"/>
  <c r="C1062"/>
  <c r="Z1061"/>
  <c r="Y1061"/>
  <c r="T1061"/>
  <c r="S1061"/>
  <c r="N1061"/>
  <c r="M1061"/>
  <c r="F1061"/>
  <c r="C1061"/>
  <c r="Z1060"/>
  <c r="Y1060"/>
  <c r="T1060"/>
  <c r="S1060"/>
  <c r="N1060"/>
  <c r="M1060"/>
  <c r="F1060"/>
  <c r="C1060"/>
  <c r="Z1059"/>
  <c r="Y1059"/>
  <c r="T1059"/>
  <c r="S1059"/>
  <c r="N1059"/>
  <c r="M1059"/>
  <c r="F1059"/>
  <c r="C1059"/>
  <c r="X1058"/>
  <c r="W1058"/>
  <c r="V1058"/>
  <c r="U1058"/>
  <c r="R1058"/>
  <c r="Q1058"/>
  <c r="E1058" s="1"/>
  <c r="P1058"/>
  <c r="O1058"/>
  <c r="J1058"/>
  <c r="I1058"/>
  <c r="Z1057"/>
  <c r="Y1057"/>
  <c r="T1057"/>
  <c r="S1057"/>
  <c r="M1057"/>
  <c r="F1057"/>
  <c r="C1057"/>
  <c r="Z1056"/>
  <c r="Y1056"/>
  <c r="T1056"/>
  <c r="S1056"/>
  <c r="N1056"/>
  <c r="M1056"/>
  <c r="F1056"/>
  <c r="C1056"/>
  <c r="Z1055"/>
  <c r="Y1055"/>
  <c r="T1055"/>
  <c r="S1055"/>
  <c r="N1055"/>
  <c r="M1055"/>
  <c r="F1055"/>
  <c r="C1055"/>
  <c r="Z1054"/>
  <c r="Y1054"/>
  <c r="T1054"/>
  <c r="S1054"/>
  <c r="N1054"/>
  <c r="M1054"/>
  <c r="F1054"/>
  <c r="C1054"/>
  <c r="Z1053"/>
  <c r="Y1053"/>
  <c r="T1053"/>
  <c r="S1053"/>
  <c r="N1053"/>
  <c r="M1053"/>
  <c r="F1053"/>
  <c r="C1053"/>
  <c r="Z1052"/>
  <c r="Y1052"/>
  <c r="T1052"/>
  <c r="S1052"/>
  <c r="N1052"/>
  <c r="M1052"/>
  <c r="F1052"/>
  <c r="C1052"/>
  <c r="Z1051"/>
  <c r="Y1051"/>
  <c r="T1051"/>
  <c r="S1051"/>
  <c r="N1051"/>
  <c r="M1051"/>
  <c r="F1051"/>
  <c r="C1051"/>
  <c r="Z1050"/>
  <c r="Y1050"/>
  <c r="T1050"/>
  <c r="S1050"/>
  <c r="N1050"/>
  <c r="M1050"/>
  <c r="F1050"/>
  <c r="C1050"/>
  <c r="Z1049"/>
  <c r="Y1049"/>
  <c r="T1049"/>
  <c r="S1049"/>
  <c r="N1049"/>
  <c r="M1049"/>
  <c r="F1049"/>
  <c r="C1049"/>
  <c r="Z1048"/>
  <c r="Y1048"/>
  <c r="T1048"/>
  <c r="S1048"/>
  <c r="N1048"/>
  <c r="M1048"/>
  <c r="F1048"/>
  <c r="C1048"/>
  <c r="Z1047"/>
  <c r="Y1047"/>
  <c r="T1047"/>
  <c r="S1047"/>
  <c r="N1047"/>
  <c r="M1047"/>
  <c r="F1047"/>
  <c r="C1047"/>
  <c r="Z1046"/>
  <c r="Y1046"/>
  <c r="T1046"/>
  <c r="S1046"/>
  <c r="N1046"/>
  <c r="M1046"/>
  <c r="F1046"/>
  <c r="C1046"/>
  <c r="Z1045"/>
  <c r="Y1045"/>
  <c r="T1045"/>
  <c r="S1045"/>
  <c r="N1045"/>
  <c r="M1045"/>
  <c r="F1045"/>
  <c r="C1045"/>
  <c r="Z1044"/>
  <c r="Y1044"/>
  <c r="T1044"/>
  <c r="S1044"/>
  <c r="N1044"/>
  <c r="M1044"/>
  <c r="F1044"/>
  <c r="C1044"/>
  <c r="Z1043"/>
  <c r="Y1043"/>
  <c r="T1043"/>
  <c r="S1043"/>
  <c r="M1043"/>
  <c r="F1043"/>
  <c r="C1043"/>
  <c r="X1042"/>
  <c r="W1042"/>
  <c r="V1042"/>
  <c r="U1042"/>
  <c r="R1042"/>
  <c r="Q1042"/>
  <c r="E1042" s="1"/>
  <c r="P1042"/>
  <c r="O1042"/>
  <c r="J1042"/>
  <c r="I1042"/>
  <c r="Z1041"/>
  <c r="Y1041"/>
  <c r="T1041"/>
  <c r="S1041"/>
  <c r="M1041"/>
  <c r="F1041"/>
  <c r="C1041"/>
  <c r="Z1040"/>
  <c r="Y1040"/>
  <c r="T1040"/>
  <c r="S1040"/>
  <c r="N1040"/>
  <c r="M1040"/>
  <c r="F1040"/>
  <c r="C1040"/>
  <c r="Z1039"/>
  <c r="Y1039"/>
  <c r="T1039"/>
  <c r="S1039"/>
  <c r="N1039"/>
  <c r="M1039"/>
  <c r="F1039"/>
  <c r="C1039"/>
  <c r="Z1038"/>
  <c r="Y1038"/>
  <c r="T1038"/>
  <c r="S1038"/>
  <c r="N1038"/>
  <c r="M1038"/>
  <c r="F1038"/>
  <c r="C1038"/>
  <c r="Z1037"/>
  <c r="Y1037"/>
  <c r="T1037"/>
  <c r="S1037"/>
  <c r="N1037"/>
  <c r="M1037"/>
  <c r="F1037"/>
  <c r="C1037"/>
  <c r="Z1036"/>
  <c r="Y1036"/>
  <c r="T1036"/>
  <c r="S1036"/>
  <c r="N1036"/>
  <c r="M1036"/>
  <c r="F1036"/>
  <c r="C1036"/>
  <c r="Z1035"/>
  <c r="Y1035"/>
  <c r="T1035"/>
  <c r="S1035"/>
  <c r="N1035"/>
  <c r="M1035"/>
  <c r="F1035"/>
  <c r="C1035"/>
  <c r="Z1034"/>
  <c r="Y1034"/>
  <c r="T1034"/>
  <c r="S1034"/>
  <c r="N1034"/>
  <c r="M1034"/>
  <c r="F1034"/>
  <c r="C1034"/>
  <c r="Z1033"/>
  <c r="Y1033"/>
  <c r="T1033"/>
  <c r="S1033"/>
  <c r="N1033"/>
  <c r="M1033"/>
  <c r="F1033"/>
  <c r="C1033"/>
  <c r="X1032"/>
  <c r="W1032"/>
  <c r="V1032"/>
  <c r="U1032"/>
  <c r="R1032"/>
  <c r="Q1032"/>
  <c r="P1032"/>
  <c r="O1032"/>
  <c r="K1032"/>
  <c r="J1032"/>
  <c r="I1032"/>
  <c r="Z1030"/>
  <c r="Y1030"/>
  <c r="T1030"/>
  <c r="S1030"/>
  <c r="M1030"/>
  <c r="F1030"/>
  <c r="C1030"/>
  <c r="Z1029"/>
  <c r="Y1029"/>
  <c r="T1029"/>
  <c r="S1029"/>
  <c r="M1029"/>
  <c r="F1029"/>
  <c r="C1029"/>
  <c r="X1028"/>
  <c r="W1028"/>
  <c r="V1028"/>
  <c r="U1028"/>
  <c r="R1028"/>
  <c r="Q1028"/>
  <c r="P1028"/>
  <c r="O1028"/>
  <c r="K1028"/>
  <c r="J1028"/>
  <c r="I1028"/>
  <c r="Z1027"/>
  <c r="Y1027"/>
  <c r="T1027"/>
  <c r="S1027"/>
  <c r="N1027"/>
  <c r="M1027"/>
  <c r="F1027"/>
  <c r="C1027"/>
  <c r="Z1026"/>
  <c r="Y1026"/>
  <c r="T1026"/>
  <c r="S1026"/>
  <c r="N1026"/>
  <c r="M1026"/>
  <c r="F1026"/>
  <c r="C1026"/>
  <c r="Z1025"/>
  <c r="Y1025"/>
  <c r="T1025"/>
  <c r="S1025"/>
  <c r="N1025"/>
  <c r="M1025"/>
  <c r="F1025"/>
  <c r="C1025"/>
  <c r="Z1024"/>
  <c r="Y1024"/>
  <c r="T1024"/>
  <c r="S1024"/>
  <c r="M1024"/>
  <c r="F1024"/>
  <c r="C1024"/>
  <c r="X1023"/>
  <c r="W1023"/>
  <c r="V1023"/>
  <c r="U1023"/>
  <c r="R1023"/>
  <c r="Q1023"/>
  <c r="P1023"/>
  <c r="O1023"/>
  <c r="K1023"/>
  <c r="J1023"/>
  <c r="I1023"/>
  <c r="Z1022"/>
  <c r="Y1022"/>
  <c r="T1022"/>
  <c r="S1022"/>
  <c r="M1022"/>
  <c r="F1022"/>
  <c r="C1022"/>
  <c r="Z1021"/>
  <c r="Y1021"/>
  <c r="T1021"/>
  <c r="S1021"/>
  <c r="N1021"/>
  <c r="M1021"/>
  <c r="F1021"/>
  <c r="C1021"/>
  <c r="Z1020"/>
  <c r="Y1020"/>
  <c r="T1020"/>
  <c r="S1020"/>
  <c r="N1020"/>
  <c r="M1020"/>
  <c r="F1020"/>
  <c r="C1020"/>
  <c r="Z1019"/>
  <c r="Y1019"/>
  <c r="T1019"/>
  <c r="S1019"/>
  <c r="N1019"/>
  <c r="M1019"/>
  <c r="F1019"/>
  <c r="C1019"/>
  <c r="Z1018"/>
  <c r="Y1018"/>
  <c r="T1018"/>
  <c r="S1018"/>
  <c r="N1018"/>
  <c r="M1018"/>
  <c r="F1018"/>
  <c r="C1018"/>
  <c r="Z1017"/>
  <c r="Y1017"/>
  <c r="T1017"/>
  <c r="S1017"/>
  <c r="N1017"/>
  <c r="M1017"/>
  <c r="F1017"/>
  <c r="C1017"/>
  <c r="X1016"/>
  <c r="W1016"/>
  <c r="V1016"/>
  <c r="U1016"/>
  <c r="R1016"/>
  <c r="Q1016"/>
  <c r="P1016"/>
  <c r="O1016"/>
  <c r="K1016"/>
  <c r="J1016"/>
  <c r="I1016"/>
  <c r="Z1015"/>
  <c r="Y1015"/>
  <c r="T1015"/>
  <c r="S1015"/>
  <c r="M1015"/>
  <c r="F1015"/>
  <c r="C1015"/>
  <c r="Z1014"/>
  <c r="Y1014"/>
  <c r="T1014"/>
  <c r="S1014"/>
  <c r="N1014"/>
  <c r="M1014"/>
  <c r="F1014"/>
  <c r="C1014"/>
  <c r="Z1013"/>
  <c r="Y1013"/>
  <c r="T1013"/>
  <c r="S1013"/>
  <c r="N1013"/>
  <c r="M1013"/>
  <c r="F1013"/>
  <c r="C1013"/>
  <c r="Z1012"/>
  <c r="Y1012"/>
  <c r="T1012"/>
  <c r="S1012"/>
  <c r="N1012"/>
  <c r="M1012"/>
  <c r="F1012"/>
  <c r="C1012"/>
  <c r="X1011"/>
  <c r="W1011"/>
  <c r="V1011"/>
  <c r="U1011"/>
  <c r="R1011"/>
  <c r="Q1011"/>
  <c r="P1011"/>
  <c r="O1011"/>
  <c r="K1011"/>
  <c r="J1011"/>
  <c r="I1011"/>
  <c r="Z1010"/>
  <c r="Y1010"/>
  <c r="T1010"/>
  <c r="S1010"/>
  <c r="N1010"/>
  <c r="M1010"/>
  <c r="F1010"/>
  <c r="C1010"/>
  <c r="Z1009"/>
  <c r="Y1009"/>
  <c r="T1009"/>
  <c r="S1009"/>
  <c r="N1009"/>
  <c r="M1009"/>
  <c r="F1009"/>
  <c r="C1009"/>
  <c r="Z1008"/>
  <c r="Y1008"/>
  <c r="T1008"/>
  <c r="S1008"/>
  <c r="N1008"/>
  <c r="M1008"/>
  <c r="F1008"/>
  <c r="C1008"/>
  <c r="Z1007"/>
  <c r="Y1007"/>
  <c r="T1007"/>
  <c r="S1007"/>
  <c r="N1007"/>
  <c r="M1007"/>
  <c r="F1007"/>
  <c r="C1007"/>
  <c r="Z1006"/>
  <c r="Y1006"/>
  <c r="T1006"/>
  <c r="S1006"/>
  <c r="N1006"/>
  <c r="M1006"/>
  <c r="F1006"/>
  <c r="C1006"/>
  <c r="Z1005"/>
  <c r="Y1005"/>
  <c r="T1005"/>
  <c r="S1005"/>
  <c r="M1005"/>
  <c r="F1005"/>
  <c r="C1005"/>
  <c r="Z1004"/>
  <c r="Y1004"/>
  <c r="T1004"/>
  <c r="S1004"/>
  <c r="N1004"/>
  <c r="M1004"/>
  <c r="F1004"/>
  <c r="C1004"/>
  <c r="Z1003"/>
  <c r="Y1003"/>
  <c r="T1003"/>
  <c r="S1003"/>
  <c r="N1003"/>
  <c r="M1003"/>
  <c r="F1003"/>
  <c r="C1003"/>
  <c r="Z1002"/>
  <c r="Y1002"/>
  <c r="T1002"/>
  <c r="S1002"/>
  <c r="N1002"/>
  <c r="M1002"/>
  <c r="F1002"/>
  <c r="C1002"/>
  <c r="X1001"/>
  <c r="W1001"/>
  <c r="V1001"/>
  <c r="U1001"/>
  <c r="R1001"/>
  <c r="Q1001"/>
  <c r="P1001"/>
  <c r="O1001"/>
  <c r="K1001"/>
  <c r="J1001"/>
  <c r="I1001"/>
  <c r="Z1000"/>
  <c r="Y1000"/>
  <c r="T1000"/>
  <c r="S1000"/>
  <c r="M1000"/>
  <c r="F1000"/>
  <c r="C1000"/>
  <c r="Z999"/>
  <c r="Y999"/>
  <c r="T999"/>
  <c r="S999"/>
  <c r="N999"/>
  <c r="M999"/>
  <c r="F999"/>
  <c r="C999"/>
  <c r="Z998"/>
  <c r="Y998"/>
  <c r="T998"/>
  <c r="S998"/>
  <c r="N998"/>
  <c r="M998"/>
  <c r="F998"/>
  <c r="C998"/>
  <c r="Y997"/>
  <c r="T997"/>
  <c r="S997"/>
  <c r="N997"/>
  <c r="M997"/>
  <c r="F997"/>
  <c r="C997"/>
  <c r="Z996"/>
  <c r="Y996"/>
  <c r="T996"/>
  <c r="S996"/>
  <c r="N996"/>
  <c r="M996"/>
  <c r="F996"/>
  <c r="C996"/>
  <c r="Z995"/>
  <c r="Y995"/>
  <c r="T995"/>
  <c r="S995"/>
  <c r="N995"/>
  <c r="M995"/>
  <c r="F995"/>
  <c r="C995"/>
  <c r="Z994"/>
  <c r="Y994"/>
  <c r="T994"/>
  <c r="S994"/>
  <c r="M994"/>
  <c r="F994"/>
  <c r="C994"/>
  <c r="Z993"/>
  <c r="Y993"/>
  <c r="T993"/>
  <c r="S993"/>
  <c r="M993"/>
  <c r="F993"/>
  <c r="C993"/>
  <c r="Z992"/>
  <c r="Y992"/>
  <c r="T992"/>
  <c r="S992"/>
  <c r="M992"/>
  <c r="F992"/>
  <c r="C992"/>
  <c r="X991"/>
  <c r="W991"/>
  <c r="V991"/>
  <c r="U991"/>
  <c r="R991"/>
  <c r="Q991"/>
  <c r="P991"/>
  <c r="O991"/>
  <c r="K991"/>
  <c r="J991"/>
  <c r="I991"/>
  <c r="Y990"/>
  <c r="T990"/>
  <c r="S990"/>
  <c r="M990"/>
  <c r="F990"/>
  <c r="C990"/>
  <c r="Z989"/>
  <c r="Y989"/>
  <c r="T989"/>
  <c r="S989"/>
  <c r="N989"/>
  <c r="M989"/>
  <c r="F989"/>
  <c r="C989"/>
  <c r="Z988"/>
  <c r="Y988"/>
  <c r="T988"/>
  <c r="S988"/>
  <c r="M988"/>
  <c r="F988"/>
  <c r="C988"/>
  <c r="Y987"/>
  <c r="T987"/>
  <c r="S987"/>
  <c r="N987"/>
  <c r="M987"/>
  <c r="F987"/>
  <c r="C987"/>
  <c r="Z986"/>
  <c r="Y986"/>
  <c r="T986"/>
  <c r="S986"/>
  <c r="N986"/>
  <c r="M986"/>
  <c r="F986"/>
  <c r="C986"/>
  <c r="Z985"/>
  <c r="Y985"/>
  <c r="T985"/>
  <c r="S985"/>
  <c r="N985"/>
  <c r="M985"/>
  <c r="F985"/>
  <c r="C985"/>
  <c r="Z984"/>
  <c r="Y984"/>
  <c r="T984"/>
  <c r="S984"/>
  <c r="N984"/>
  <c r="M984"/>
  <c r="F984"/>
  <c r="C984"/>
  <c r="Z983"/>
  <c r="Y983"/>
  <c r="T983"/>
  <c r="S983"/>
  <c r="N983"/>
  <c r="M983"/>
  <c r="F983"/>
  <c r="C983"/>
  <c r="Z982"/>
  <c r="Y982"/>
  <c r="T982"/>
  <c r="S982"/>
  <c r="N982"/>
  <c r="M982"/>
  <c r="F982"/>
  <c r="C982"/>
  <c r="Z981"/>
  <c r="Y981"/>
  <c r="T981"/>
  <c r="S981"/>
  <c r="N981"/>
  <c r="M981"/>
  <c r="F981"/>
  <c r="C981"/>
  <c r="Z980"/>
  <c r="Y980"/>
  <c r="T980"/>
  <c r="S980"/>
  <c r="N980"/>
  <c r="M980"/>
  <c r="F980"/>
  <c r="C980"/>
  <c r="Z979"/>
  <c r="Y979"/>
  <c r="T979"/>
  <c r="S979"/>
  <c r="N979"/>
  <c r="M979"/>
  <c r="F979"/>
  <c r="C979"/>
  <c r="Z978"/>
  <c r="Y978"/>
  <c r="T978"/>
  <c r="S978"/>
  <c r="N978"/>
  <c r="M978"/>
  <c r="F978"/>
  <c r="C978"/>
  <c r="Z977"/>
  <c r="Y977"/>
  <c r="T977"/>
  <c r="S977"/>
  <c r="M977"/>
  <c r="F977"/>
  <c r="C977"/>
  <c r="Z976"/>
  <c r="Y976"/>
  <c r="T976"/>
  <c r="S976"/>
  <c r="N976"/>
  <c r="M976"/>
  <c r="F976"/>
  <c r="C976"/>
  <c r="Z975"/>
  <c r="Y975"/>
  <c r="T975"/>
  <c r="S975"/>
  <c r="M975"/>
  <c r="F975"/>
  <c r="C975"/>
  <c r="Z974"/>
  <c r="Y974"/>
  <c r="T974"/>
  <c r="S974"/>
  <c r="N974"/>
  <c r="M974"/>
  <c r="F974"/>
  <c r="C974"/>
  <c r="Y973"/>
  <c r="T973"/>
  <c r="S973"/>
  <c r="N973"/>
  <c r="M973"/>
  <c r="C973"/>
  <c r="Z972"/>
  <c r="Y972"/>
  <c r="T972"/>
  <c r="S972"/>
  <c r="M972"/>
  <c r="F972"/>
  <c r="C972"/>
  <c r="Z971"/>
  <c r="Y971"/>
  <c r="T971"/>
  <c r="S971"/>
  <c r="M971"/>
  <c r="F971"/>
  <c r="C971"/>
  <c r="Y970"/>
  <c r="T970"/>
  <c r="S970"/>
  <c r="N970"/>
  <c r="M970"/>
  <c r="F970"/>
  <c r="C970"/>
  <c r="Z969"/>
  <c r="Y969"/>
  <c r="T969"/>
  <c r="S969"/>
  <c r="M969"/>
  <c r="F969"/>
  <c r="C969"/>
  <c r="W968"/>
  <c r="V968"/>
  <c r="U968"/>
  <c r="R968"/>
  <c r="Q968"/>
  <c r="P968"/>
  <c r="O968"/>
  <c r="K968"/>
  <c r="J968"/>
  <c r="I968"/>
  <c r="Z966"/>
  <c r="Y966"/>
  <c r="T966"/>
  <c r="S966"/>
  <c r="N966"/>
  <c r="M966"/>
  <c r="F966"/>
  <c r="C966"/>
  <c r="Z965"/>
  <c r="Y965"/>
  <c r="T965"/>
  <c r="S965"/>
  <c r="N965"/>
  <c r="M965"/>
  <c r="F965"/>
  <c r="C965"/>
  <c r="X964"/>
  <c r="W964"/>
  <c r="V964"/>
  <c r="U964"/>
  <c r="R964"/>
  <c r="Q964"/>
  <c r="P964"/>
  <c r="O964"/>
  <c r="K964"/>
  <c r="J964"/>
  <c r="I964"/>
  <c r="Z963"/>
  <c r="Y963"/>
  <c r="T963"/>
  <c r="S963"/>
  <c r="N963"/>
  <c r="M963"/>
  <c r="F963"/>
  <c r="C963"/>
  <c r="Z962"/>
  <c r="Y962"/>
  <c r="T962"/>
  <c r="S962"/>
  <c r="N962"/>
  <c r="M962"/>
  <c r="F962"/>
  <c r="C962"/>
  <c r="Z961"/>
  <c r="Y961"/>
  <c r="T961"/>
  <c r="S961"/>
  <c r="N961"/>
  <c r="M961"/>
  <c r="F961"/>
  <c r="C961"/>
  <c r="X960"/>
  <c r="W960"/>
  <c r="V960"/>
  <c r="U960"/>
  <c r="R960"/>
  <c r="Q960"/>
  <c r="P960"/>
  <c r="O960"/>
  <c r="K960"/>
  <c r="J960"/>
  <c r="I960"/>
  <c r="Z959"/>
  <c r="Y959"/>
  <c r="T959"/>
  <c r="S959"/>
  <c r="N959"/>
  <c r="M959"/>
  <c r="F959"/>
  <c r="C959"/>
  <c r="Z958"/>
  <c r="Y958"/>
  <c r="T958"/>
  <c r="S958"/>
  <c r="N958"/>
  <c r="M958"/>
  <c r="F958"/>
  <c r="C958"/>
  <c r="Z957"/>
  <c r="Y957"/>
  <c r="T957"/>
  <c r="S957"/>
  <c r="M957"/>
  <c r="F957"/>
  <c r="C957"/>
  <c r="Y956"/>
  <c r="T956"/>
  <c r="S956"/>
  <c r="N956"/>
  <c r="M956"/>
  <c r="F956"/>
  <c r="C956"/>
  <c r="Z955"/>
  <c r="Y955"/>
  <c r="T955"/>
  <c r="S955"/>
  <c r="N955"/>
  <c r="M955"/>
  <c r="F955"/>
  <c r="C955"/>
  <c r="Z954"/>
  <c r="Y954"/>
  <c r="T954"/>
  <c r="S954"/>
  <c r="M954"/>
  <c r="F954"/>
  <c r="C954"/>
  <c r="X953"/>
  <c r="W953"/>
  <c r="V953"/>
  <c r="U953"/>
  <c r="R953"/>
  <c r="Q953"/>
  <c r="P953"/>
  <c r="O953"/>
  <c r="K953"/>
  <c r="J953"/>
  <c r="I953"/>
  <c r="Y952"/>
  <c r="T952"/>
  <c r="S952"/>
  <c r="N952"/>
  <c r="M952"/>
  <c r="F952"/>
  <c r="C952"/>
  <c r="Z951"/>
  <c r="Y951"/>
  <c r="T951"/>
  <c r="S951"/>
  <c r="M951"/>
  <c r="F951"/>
  <c r="C951"/>
  <c r="Z950"/>
  <c r="Y950"/>
  <c r="T950"/>
  <c r="S950"/>
  <c r="N950"/>
  <c r="M950"/>
  <c r="F950"/>
  <c r="C950"/>
  <c r="Y949"/>
  <c r="T949"/>
  <c r="S949"/>
  <c r="M949"/>
  <c r="F949"/>
  <c r="C949"/>
  <c r="Z948"/>
  <c r="Y948"/>
  <c r="T948"/>
  <c r="S948"/>
  <c r="N948"/>
  <c r="M948"/>
  <c r="F948"/>
  <c r="C948"/>
  <c r="X947"/>
  <c r="Y947" s="1"/>
  <c r="U947"/>
  <c r="T947"/>
  <c r="S947"/>
  <c r="M947"/>
  <c r="F947"/>
  <c r="C947"/>
  <c r="W946"/>
  <c r="V946"/>
  <c r="U946"/>
  <c r="R946"/>
  <c r="Q946"/>
  <c r="P946"/>
  <c r="O946"/>
  <c r="K946"/>
  <c r="J946"/>
  <c r="I946"/>
  <c r="Z945"/>
  <c r="Y945"/>
  <c r="T945"/>
  <c r="S945"/>
  <c r="M945"/>
  <c r="F945"/>
  <c r="C945"/>
  <c r="Z944"/>
  <c r="Y944"/>
  <c r="T944"/>
  <c r="S944"/>
  <c r="N944"/>
  <c r="M944"/>
  <c r="F944"/>
  <c r="C944"/>
  <c r="Z943"/>
  <c r="Y943"/>
  <c r="T943"/>
  <c r="S943"/>
  <c r="N943"/>
  <c r="M943"/>
  <c r="F943"/>
  <c r="C943"/>
  <c r="Z942"/>
  <c r="Y942"/>
  <c r="T942"/>
  <c r="S942"/>
  <c r="N942"/>
  <c r="M942"/>
  <c r="F942"/>
  <c r="C942"/>
  <c r="Z941"/>
  <c r="Y941"/>
  <c r="T941"/>
  <c r="S941"/>
  <c r="N941"/>
  <c r="M941"/>
  <c r="F941"/>
  <c r="C941"/>
  <c r="X940"/>
  <c r="W940"/>
  <c r="V940"/>
  <c r="U940"/>
  <c r="R940"/>
  <c r="Q940"/>
  <c r="P940"/>
  <c r="O940"/>
  <c r="K940"/>
  <c r="J940"/>
  <c r="I940"/>
  <c r="Y939"/>
  <c r="T939"/>
  <c r="S939"/>
  <c r="M939"/>
  <c r="F939"/>
  <c r="C939"/>
  <c r="Z938"/>
  <c r="Y938"/>
  <c r="T938"/>
  <c r="S938"/>
  <c r="N938"/>
  <c r="M938"/>
  <c r="F938"/>
  <c r="C938"/>
  <c r="Z937"/>
  <c r="Y937"/>
  <c r="T937"/>
  <c r="S937"/>
  <c r="N937"/>
  <c r="M937"/>
  <c r="F937"/>
  <c r="C937"/>
  <c r="Z936"/>
  <c r="Y936"/>
  <c r="T936"/>
  <c r="S936"/>
  <c r="M936"/>
  <c r="F936"/>
  <c r="C936"/>
  <c r="Z935"/>
  <c r="Y935"/>
  <c r="T935"/>
  <c r="S935"/>
  <c r="N935"/>
  <c r="M935"/>
  <c r="F935"/>
  <c r="C935"/>
  <c r="Z934"/>
  <c r="Y934"/>
  <c r="T934"/>
  <c r="S934"/>
  <c r="N934"/>
  <c r="M934"/>
  <c r="F934"/>
  <c r="C934"/>
  <c r="Y933"/>
  <c r="T933"/>
  <c r="S933"/>
  <c r="M933"/>
  <c r="F933"/>
  <c r="C933"/>
  <c r="Z932"/>
  <c r="Y932"/>
  <c r="T932"/>
  <c r="S932"/>
  <c r="N932"/>
  <c r="M932"/>
  <c r="F932"/>
  <c r="C932"/>
  <c r="Z931"/>
  <c r="Y931"/>
  <c r="T931"/>
  <c r="S931"/>
  <c r="M931"/>
  <c r="F931"/>
  <c r="C931"/>
  <c r="Z930"/>
  <c r="Y930"/>
  <c r="T930"/>
  <c r="S930"/>
  <c r="M930"/>
  <c r="F930"/>
  <c r="C930"/>
  <c r="X929"/>
  <c r="W929"/>
  <c r="V929"/>
  <c r="U929"/>
  <c r="R929"/>
  <c r="Q929"/>
  <c r="P929"/>
  <c r="O929"/>
  <c r="K929"/>
  <c r="J929"/>
  <c r="I929"/>
  <c r="Z928"/>
  <c r="Y928"/>
  <c r="T928"/>
  <c r="S928"/>
  <c r="N928"/>
  <c r="M928"/>
  <c r="F928"/>
  <c r="C928"/>
  <c r="Z927"/>
  <c r="Y927"/>
  <c r="T927"/>
  <c r="S927"/>
  <c r="N927"/>
  <c r="M927"/>
  <c r="F927"/>
  <c r="C927"/>
  <c r="Z926"/>
  <c r="Y926"/>
  <c r="T926"/>
  <c r="S926"/>
  <c r="N926"/>
  <c r="M926"/>
  <c r="F926"/>
  <c r="C926"/>
  <c r="Z925"/>
  <c r="Y925"/>
  <c r="T925"/>
  <c r="S925"/>
  <c r="N925"/>
  <c r="M925"/>
  <c r="F925"/>
  <c r="C925"/>
  <c r="Z924"/>
  <c r="Y924"/>
  <c r="T924"/>
  <c r="S924"/>
  <c r="N924"/>
  <c r="M924"/>
  <c r="F924"/>
  <c r="C924"/>
  <c r="Z923"/>
  <c r="Y923"/>
  <c r="T923"/>
  <c r="S923"/>
  <c r="N923"/>
  <c r="M923"/>
  <c r="F923"/>
  <c r="C923"/>
  <c r="Z922"/>
  <c r="Y922"/>
  <c r="T922"/>
  <c r="S922"/>
  <c r="N922"/>
  <c r="M922"/>
  <c r="F922"/>
  <c r="C922"/>
  <c r="Z921"/>
  <c r="Y921"/>
  <c r="T921"/>
  <c r="S921"/>
  <c r="N921"/>
  <c r="M921"/>
  <c r="F921"/>
  <c r="C921"/>
  <c r="Z920"/>
  <c r="Y920"/>
  <c r="T920"/>
  <c r="S920"/>
  <c r="N920"/>
  <c r="M920"/>
  <c r="F920"/>
  <c r="C920"/>
  <c r="Z919"/>
  <c r="Y919"/>
  <c r="T919"/>
  <c r="S919"/>
  <c r="N919"/>
  <c r="M919"/>
  <c r="F919"/>
  <c r="C919"/>
  <c r="X918"/>
  <c r="W918"/>
  <c r="V918"/>
  <c r="U918"/>
  <c r="R918"/>
  <c r="Q918"/>
  <c r="P918"/>
  <c r="O918"/>
  <c r="K918"/>
  <c r="J918"/>
  <c r="I918"/>
  <c r="Z917"/>
  <c r="Y917"/>
  <c r="T917"/>
  <c r="S917"/>
  <c r="M917"/>
  <c r="F917"/>
  <c r="C917"/>
  <c r="Y916"/>
  <c r="T916"/>
  <c r="S916"/>
  <c r="N916"/>
  <c r="M916"/>
  <c r="F916"/>
  <c r="C916"/>
  <c r="Z915"/>
  <c r="Y915"/>
  <c r="T915"/>
  <c r="S915"/>
  <c r="M915"/>
  <c r="F915"/>
  <c r="C915"/>
  <c r="Z914"/>
  <c r="Y914"/>
  <c r="T914"/>
  <c r="S914"/>
  <c r="N914"/>
  <c r="M914"/>
  <c r="F914"/>
  <c r="C914"/>
  <c r="Z913"/>
  <c r="Y913"/>
  <c r="T913"/>
  <c r="S913"/>
  <c r="N913"/>
  <c r="M913"/>
  <c r="F913"/>
  <c r="C913"/>
  <c r="Z912"/>
  <c r="Y912"/>
  <c r="T912"/>
  <c r="S912"/>
  <c r="M912"/>
  <c r="F912"/>
  <c r="C912"/>
  <c r="Z911"/>
  <c r="Y911"/>
  <c r="T911"/>
  <c r="S911"/>
  <c r="M911"/>
  <c r="F911"/>
  <c r="C911"/>
  <c r="Z910"/>
  <c r="Y910"/>
  <c r="T910"/>
  <c r="S910"/>
  <c r="N910"/>
  <c r="M910"/>
  <c r="F910"/>
  <c r="C910"/>
  <c r="Z909"/>
  <c r="Y909"/>
  <c r="T909"/>
  <c r="S909"/>
  <c r="N909"/>
  <c r="M909"/>
  <c r="F909"/>
  <c r="C909"/>
  <c r="Z908"/>
  <c r="Y908"/>
  <c r="T908"/>
  <c r="S908"/>
  <c r="N908"/>
  <c r="M908"/>
  <c r="F908"/>
  <c r="C908"/>
  <c r="Z907"/>
  <c r="Y907"/>
  <c r="T907"/>
  <c r="S907"/>
  <c r="N907"/>
  <c r="M907"/>
  <c r="F907"/>
  <c r="C907"/>
  <c r="Z906"/>
  <c r="Y906"/>
  <c r="T906"/>
  <c r="S906"/>
  <c r="M906"/>
  <c r="F906"/>
  <c r="C906"/>
  <c r="Z905"/>
  <c r="Y905"/>
  <c r="T905"/>
  <c r="S905"/>
  <c r="N905"/>
  <c r="M905"/>
  <c r="F905"/>
  <c r="C905"/>
  <c r="Y904"/>
  <c r="T904"/>
  <c r="S904"/>
  <c r="M904"/>
  <c r="F904"/>
  <c r="C904"/>
  <c r="Z903"/>
  <c r="Y903"/>
  <c r="T903"/>
  <c r="S903"/>
  <c r="N903"/>
  <c r="M903"/>
  <c r="F903"/>
  <c r="C903"/>
  <c r="Z902"/>
  <c r="Y902"/>
  <c r="T902"/>
  <c r="S902"/>
  <c r="M902"/>
  <c r="F902"/>
  <c r="C902"/>
  <c r="Z901"/>
  <c r="Y901"/>
  <c r="T901"/>
  <c r="S901"/>
  <c r="M901"/>
  <c r="F901"/>
  <c r="C901"/>
  <c r="Z900"/>
  <c r="Y900"/>
  <c r="T900"/>
  <c r="S900"/>
  <c r="N900"/>
  <c r="M900"/>
  <c r="F900"/>
  <c r="C900"/>
  <c r="Z899"/>
  <c r="Y899"/>
  <c r="T899"/>
  <c r="S899"/>
  <c r="M899"/>
  <c r="F899"/>
  <c r="C899"/>
  <c r="Z898"/>
  <c r="Y898"/>
  <c r="T898"/>
  <c r="S898"/>
  <c r="N898"/>
  <c r="M898"/>
  <c r="F898"/>
  <c r="C898"/>
  <c r="Z897"/>
  <c r="Y897"/>
  <c r="T897"/>
  <c r="S897"/>
  <c r="N897"/>
  <c r="M897"/>
  <c r="F897"/>
  <c r="C897"/>
  <c r="Y896"/>
  <c r="T896"/>
  <c r="S896"/>
  <c r="M896"/>
  <c r="F896"/>
  <c r="C896"/>
  <c r="Z895"/>
  <c r="Y895"/>
  <c r="T895"/>
  <c r="S895"/>
  <c r="M895"/>
  <c r="F895"/>
  <c r="C895"/>
  <c r="Z894"/>
  <c r="Y894"/>
  <c r="T894"/>
  <c r="S894"/>
  <c r="M894"/>
  <c r="F894"/>
  <c r="C894"/>
  <c r="Z893"/>
  <c r="Y893"/>
  <c r="T893"/>
  <c r="S893"/>
  <c r="M893"/>
  <c r="F893"/>
  <c r="C893"/>
  <c r="Y892"/>
  <c r="T892"/>
  <c r="S892"/>
  <c r="M892"/>
  <c r="F892"/>
  <c r="C892"/>
  <c r="Z891"/>
  <c r="Y891"/>
  <c r="T891"/>
  <c r="S891"/>
  <c r="M891"/>
  <c r="N891" s="1"/>
  <c r="F891"/>
  <c r="C891"/>
  <c r="X890"/>
  <c r="W890"/>
  <c r="V890"/>
  <c r="U890"/>
  <c r="R890"/>
  <c r="Q890"/>
  <c r="P890"/>
  <c r="O890"/>
  <c r="K890"/>
  <c r="J890"/>
  <c r="I890"/>
  <c r="Z889"/>
  <c r="Y889"/>
  <c r="T889"/>
  <c r="S889"/>
  <c r="M889"/>
  <c r="F889"/>
  <c r="C889"/>
  <c r="Y888"/>
  <c r="T888"/>
  <c r="S888"/>
  <c r="M888"/>
  <c r="F888"/>
  <c r="C888"/>
  <c r="Z887"/>
  <c r="Y887"/>
  <c r="T887"/>
  <c r="S887"/>
  <c r="N887"/>
  <c r="M887"/>
  <c r="F887"/>
  <c r="C887"/>
  <c r="Z886"/>
  <c r="Y886"/>
  <c r="T886"/>
  <c r="S886"/>
  <c r="N886"/>
  <c r="M886"/>
  <c r="F886"/>
  <c r="C886"/>
  <c r="Z885"/>
  <c r="Y885"/>
  <c r="T885"/>
  <c r="S885"/>
  <c r="N885"/>
  <c r="M885"/>
  <c r="F885"/>
  <c r="C885"/>
  <c r="Z884"/>
  <c r="Y884"/>
  <c r="T884"/>
  <c r="S884"/>
  <c r="N884"/>
  <c r="M884"/>
  <c r="F884"/>
  <c r="C884"/>
  <c r="Z883"/>
  <c r="Y883"/>
  <c r="T883"/>
  <c r="S883"/>
  <c r="N883"/>
  <c r="M883"/>
  <c r="F883"/>
  <c r="C883"/>
  <c r="Z882"/>
  <c r="Y882"/>
  <c r="T882"/>
  <c r="S882"/>
  <c r="N882"/>
  <c r="M882"/>
  <c r="F882"/>
  <c r="C882"/>
  <c r="Z881"/>
  <c r="Y881"/>
  <c r="T881"/>
  <c r="S881"/>
  <c r="N881"/>
  <c r="M881"/>
  <c r="F881"/>
  <c r="C881"/>
  <c r="Z880"/>
  <c r="Y880"/>
  <c r="T880"/>
  <c r="S880"/>
  <c r="N880"/>
  <c r="M880"/>
  <c r="F880"/>
  <c r="C880"/>
  <c r="Z879"/>
  <c r="Y879"/>
  <c r="T879"/>
  <c r="S879"/>
  <c r="N879"/>
  <c r="M879"/>
  <c r="F879"/>
  <c r="C879"/>
  <c r="Z878"/>
  <c r="Y878"/>
  <c r="T878"/>
  <c r="S878"/>
  <c r="N878"/>
  <c r="M878"/>
  <c r="F878"/>
  <c r="C878"/>
  <c r="Z877"/>
  <c r="Y877"/>
  <c r="T877"/>
  <c r="S877"/>
  <c r="N877"/>
  <c r="M877"/>
  <c r="F877"/>
  <c r="C877"/>
  <c r="Z876"/>
  <c r="Y876"/>
  <c r="T876"/>
  <c r="S876"/>
  <c r="N876"/>
  <c r="M876"/>
  <c r="F876"/>
  <c r="C876"/>
  <c r="Z875"/>
  <c r="Y875"/>
  <c r="T875"/>
  <c r="S875"/>
  <c r="M875"/>
  <c r="F875"/>
  <c r="C875"/>
  <c r="Z874"/>
  <c r="Y874"/>
  <c r="T874"/>
  <c r="S874"/>
  <c r="N874"/>
  <c r="M874"/>
  <c r="F874"/>
  <c r="C874"/>
  <c r="Z873"/>
  <c r="Y873"/>
  <c r="T873"/>
  <c r="S873"/>
  <c r="M873"/>
  <c r="F873"/>
  <c r="C873"/>
  <c r="Z872"/>
  <c r="Y872"/>
  <c r="T872"/>
  <c r="S872"/>
  <c r="M872"/>
  <c r="F872"/>
  <c r="C872"/>
  <c r="Z871"/>
  <c r="Y871"/>
  <c r="T871"/>
  <c r="S871"/>
  <c r="M871"/>
  <c r="F871"/>
  <c r="C871"/>
  <c r="Z870"/>
  <c r="Y870"/>
  <c r="T870"/>
  <c r="S870"/>
  <c r="N870"/>
  <c r="M870"/>
  <c r="F870"/>
  <c r="C870"/>
  <c r="Z869"/>
  <c r="Y869"/>
  <c r="T869"/>
  <c r="S869"/>
  <c r="M869"/>
  <c r="F869"/>
  <c r="C869"/>
  <c r="Z868"/>
  <c r="Y868"/>
  <c r="T868"/>
  <c r="S868"/>
  <c r="M868"/>
  <c r="F868"/>
  <c r="C868"/>
  <c r="Z867"/>
  <c r="Y867"/>
  <c r="T867"/>
  <c r="S867"/>
  <c r="M867"/>
  <c r="F867"/>
  <c r="C867"/>
  <c r="Z866"/>
  <c r="Y866"/>
  <c r="T866"/>
  <c r="S866"/>
  <c r="M866"/>
  <c r="F866"/>
  <c r="C866"/>
  <c r="Z865"/>
  <c r="Y865"/>
  <c r="T865"/>
  <c r="S865"/>
  <c r="N865"/>
  <c r="M865"/>
  <c r="F865"/>
  <c r="C865"/>
  <c r="Y864"/>
  <c r="T864"/>
  <c r="S864"/>
  <c r="M864"/>
  <c r="F864"/>
  <c r="C864"/>
  <c r="Z863"/>
  <c r="Y863"/>
  <c r="T863"/>
  <c r="S863"/>
  <c r="M863"/>
  <c r="F863"/>
  <c r="C863"/>
  <c r="X862"/>
  <c r="W862"/>
  <c r="V862"/>
  <c r="U862"/>
  <c r="R862"/>
  <c r="Q862"/>
  <c r="P862"/>
  <c r="O862"/>
  <c r="K862"/>
  <c r="J862"/>
  <c r="I862"/>
  <c r="U861"/>
  <c r="Y861" s="1"/>
  <c r="T861"/>
  <c r="S861"/>
  <c r="M861"/>
  <c r="F861"/>
  <c r="C861"/>
  <c r="Z860"/>
  <c r="Y860"/>
  <c r="T860"/>
  <c r="S860"/>
  <c r="M860"/>
  <c r="F860"/>
  <c r="C860"/>
  <c r="Y859"/>
  <c r="T859"/>
  <c r="S859"/>
  <c r="N859"/>
  <c r="M859"/>
  <c r="F859"/>
  <c r="C859"/>
  <c r="Z858"/>
  <c r="Y858"/>
  <c r="T858"/>
  <c r="S858"/>
  <c r="N858"/>
  <c r="M858"/>
  <c r="F858"/>
  <c r="C858"/>
  <c r="Z857"/>
  <c r="Y857"/>
  <c r="T857"/>
  <c r="S857"/>
  <c r="M857"/>
  <c r="F857"/>
  <c r="C857"/>
  <c r="Z856"/>
  <c r="Y856"/>
  <c r="T856"/>
  <c r="S856"/>
  <c r="N856"/>
  <c r="M856"/>
  <c r="F856"/>
  <c r="C856"/>
  <c r="Z855"/>
  <c r="Y855"/>
  <c r="T855"/>
  <c r="S855"/>
  <c r="M855"/>
  <c r="F855"/>
  <c r="C855"/>
  <c r="Z854"/>
  <c r="Y854"/>
  <c r="T854"/>
  <c r="S854"/>
  <c r="M854"/>
  <c r="F854"/>
  <c r="C854"/>
  <c r="Z853"/>
  <c r="Y853"/>
  <c r="T853"/>
  <c r="S853"/>
  <c r="M853"/>
  <c r="F853"/>
  <c r="C853"/>
  <c r="U852"/>
  <c r="Y852" s="1"/>
  <c r="T852"/>
  <c r="S852"/>
  <c r="M852"/>
  <c r="F852"/>
  <c r="C852"/>
  <c r="Z851"/>
  <c r="Y851"/>
  <c r="T851"/>
  <c r="S851"/>
  <c r="N851"/>
  <c r="M851"/>
  <c r="F851"/>
  <c r="C851"/>
  <c r="Z850"/>
  <c r="Y850"/>
  <c r="T850"/>
  <c r="S850"/>
  <c r="M850"/>
  <c r="F850"/>
  <c r="C850"/>
  <c r="Z849"/>
  <c r="Y849"/>
  <c r="T849"/>
  <c r="S849"/>
  <c r="M849"/>
  <c r="F849"/>
  <c r="C849"/>
  <c r="Z848"/>
  <c r="Y848"/>
  <c r="T848"/>
  <c r="S848"/>
  <c r="N848"/>
  <c r="M848"/>
  <c r="F848"/>
  <c r="C848"/>
  <c r="Y847"/>
  <c r="T847"/>
  <c r="S847"/>
  <c r="M847"/>
  <c r="F847"/>
  <c r="C847"/>
  <c r="Z846"/>
  <c r="Y846"/>
  <c r="T846"/>
  <c r="S846"/>
  <c r="M846"/>
  <c r="F846"/>
  <c r="C846"/>
  <c r="Z845"/>
  <c r="Y845"/>
  <c r="T845"/>
  <c r="S845"/>
  <c r="M845"/>
  <c r="F845"/>
  <c r="C845"/>
  <c r="Y844"/>
  <c r="T844"/>
  <c r="S844"/>
  <c r="M844"/>
  <c r="F844"/>
  <c r="C844"/>
  <c r="Y843"/>
  <c r="T843"/>
  <c r="S843"/>
  <c r="M843"/>
  <c r="F843"/>
  <c r="C843"/>
  <c r="Y842"/>
  <c r="T842"/>
  <c r="S842"/>
  <c r="M842"/>
  <c r="F842"/>
  <c r="C842"/>
  <c r="Z841"/>
  <c r="Y841"/>
  <c r="T841"/>
  <c r="S841"/>
  <c r="N841"/>
  <c r="M841"/>
  <c r="F841"/>
  <c r="C841"/>
  <c r="Z840"/>
  <c r="Y840"/>
  <c r="T840"/>
  <c r="S840"/>
  <c r="M840"/>
  <c r="F840"/>
  <c r="C840"/>
  <c r="Z839"/>
  <c r="Y839"/>
  <c r="T839"/>
  <c r="S839"/>
  <c r="M839"/>
  <c r="F839"/>
  <c r="C839"/>
  <c r="Y838"/>
  <c r="T838"/>
  <c r="S838"/>
  <c r="M838"/>
  <c r="F838"/>
  <c r="C838"/>
  <c r="U837"/>
  <c r="Y837" s="1"/>
  <c r="T837"/>
  <c r="S837"/>
  <c r="M837"/>
  <c r="F837"/>
  <c r="X836"/>
  <c r="W836"/>
  <c r="V836"/>
  <c r="R836"/>
  <c r="Q836"/>
  <c r="P836"/>
  <c r="O836"/>
  <c r="K836"/>
  <c r="J836"/>
  <c r="I836"/>
  <c r="Z834"/>
  <c r="Y834"/>
  <c r="T834"/>
  <c r="S834"/>
  <c r="M834"/>
  <c r="F834"/>
  <c r="C834"/>
  <c r="Z833"/>
  <c r="Y833"/>
  <c r="T833"/>
  <c r="S833"/>
  <c r="N833"/>
  <c r="M833"/>
  <c r="F833"/>
  <c r="C833"/>
  <c r="Y832"/>
  <c r="T832"/>
  <c r="S832"/>
  <c r="M832"/>
  <c r="F832"/>
  <c r="C832"/>
  <c r="Y831"/>
  <c r="S831"/>
  <c r="M831"/>
  <c r="F831"/>
  <c r="C831"/>
  <c r="Z830"/>
  <c r="Y830"/>
  <c r="T830"/>
  <c r="S830"/>
  <c r="N830"/>
  <c r="M830"/>
  <c r="F830"/>
  <c r="C830"/>
  <c r="X829"/>
  <c r="W829"/>
  <c r="V829"/>
  <c r="U829"/>
  <c r="R829"/>
  <c r="Q829"/>
  <c r="E829" s="1"/>
  <c r="P829"/>
  <c r="O829"/>
  <c r="J829"/>
  <c r="I829"/>
  <c r="Y828"/>
  <c r="T828"/>
  <c r="S828"/>
  <c r="M828"/>
  <c r="F828"/>
  <c r="C828"/>
  <c r="Y827"/>
  <c r="T827"/>
  <c r="S827"/>
  <c r="M827"/>
  <c r="F827"/>
  <c r="C827"/>
  <c r="Y826"/>
  <c r="T826"/>
  <c r="S826"/>
  <c r="N826"/>
  <c r="M826"/>
  <c r="F826"/>
  <c r="C826"/>
  <c r="Y825"/>
  <c r="T825"/>
  <c r="S825"/>
  <c r="N825"/>
  <c r="M825"/>
  <c r="F825"/>
  <c r="C825"/>
  <c r="Z824"/>
  <c r="Y824"/>
  <c r="T824"/>
  <c r="S824"/>
  <c r="N824"/>
  <c r="M824"/>
  <c r="F824"/>
  <c r="C824"/>
  <c r="Z823"/>
  <c r="Y823"/>
  <c r="T823"/>
  <c r="S823"/>
  <c r="M823"/>
  <c r="F823"/>
  <c r="C823"/>
  <c r="Y822"/>
  <c r="T822"/>
  <c r="S822"/>
  <c r="M822"/>
  <c r="F822"/>
  <c r="C822"/>
  <c r="Z821"/>
  <c r="Y821"/>
  <c r="T821"/>
  <c r="S821"/>
  <c r="M821"/>
  <c r="F821"/>
  <c r="C821"/>
  <c r="Y820"/>
  <c r="T820"/>
  <c r="S820"/>
  <c r="M820"/>
  <c r="F820"/>
  <c r="C820"/>
  <c r="Z819"/>
  <c r="Y819"/>
  <c r="T819"/>
  <c r="S819"/>
  <c r="M819"/>
  <c r="F819"/>
  <c r="C819"/>
  <c r="Y818"/>
  <c r="T818"/>
  <c r="S818"/>
  <c r="M818"/>
  <c r="F818"/>
  <c r="C818"/>
  <c r="X817"/>
  <c r="F817" s="1"/>
  <c r="U817"/>
  <c r="U816" s="1"/>
  <c r="T817"/>
  <c r="S817"/>
  <c r="M817"/>
  <c r="C817"/>
  <c r="W816"/>
  <c r="V816"/>
  <c r="R816"/>
  <c r="Q816"/>
  <c r="P816"/>
  <c r="O816"/>
  <c r="K816"/>
  <c r="J816"/>
  <c r="I816"/>
  <c r="O172" i="4" l="1"/>
  <c r="T816" i="2"/>
  <c r="T1108"/>
  <c r="T968"/>
  <c r="T1229"/>
  <c r="H935"/>
  <c r="H943"/>
  <c r="H958"/>
  <c r="H978"/>
  <c r="H981"/>
  <c r="H983"/>
  <c r="H1007"/>
  <c r="H1009"/>
  <c r="H1105"/>
  <c r="H1211"/>
  <c r="H1230"/>
  <c r="H1257"/>
  <c r="H1264"/>
  <c r="H1267"/>
  <c r="H1271"/>
  <c r="H1274"/>
  <c r="H1289"/>
  <c r="H1290"/>
  <c r="W1304"/>
  <c r="H841"/>
  <c r="H851"/>
  <c r="H907"/>
  <c r="H908"/>
  <c r="H909"/>
  <c r="H910"/>
  <c r="H937"/>
  <c r="H938"/>
  <c r="H961"/>
  <c r="H962"/>
  <c r="H963"/>
  <c r="H999"/>
  <c r="H1012"/>
  <c r="H1013"/>
  <c r="H1014"/>
  <c r="H1059"/>
  <c r="H1060"/>
  <c r="H1061"/>
  <c r="H1062"/>
  <c r="H1112"/>
  <c r="H1113"/>
  <c r="H1114"/>
  <c r="H1127"/>
  <c r="H1128"/>
  <c r="H1129"/>
  <c r="H1136"/>
  <c r="H1137"/>
  <c r="H1138"/>
  <c r="H1139"/>
  <c r="H1140"/>
  <c r="H1141"/>
  <c r="H1222"/>
  <c r="H1223"/>
  <c r="H1224"/>
  <c r="H1225"/>
  <c r="H1233"/>
  <c r="H1243"/>
  <c r="H1259"/>
  <c r="H1278"/>
  <c r="H1279"/>
  <c r="H1280"/>
  <c r="H1281"/>
  <c r="H1292"/>
  <c r="H1293"/>
  <c r="H1294"/>
  <c r="H1295"/>
  <c r="H1296"/>
  <c r="H1297"/>
  <c r="H1298"/>
  <c r="H1299"/>
  <c r="H959"/>
  <c r="H980"/>
  <c r="H984"/>
  <c r="H986"/>
  <c r="H995"/>
  <c r="H996"/>
  <c r="H1006"/>
  <c r="H1010"/>
  <c r="H1091"/>
  <c r="H1104"/>
  <c r="H1160"/>
  <c r="H1165"/>
  <c r="H1167"/>
  <c r="H1241"/>
  <c r="H1254"/>
  <c r="H1263"/>
  <c r="H1266"/>
  <c r="H1268"/>
  <c r="H1270"/>
  <c r="H1273"/>
  <c r="H1275"/>
  <c r="H824"/>
  <c r="H856"/>
  <c r="H874"/>
  <c r="H903"/>
  <c r="H932"/>
  <c r="H955"/>
  <c r="H965"/>
  <c r="H966"/>
  <c r="H974"/>
  <c r="H989"/>
  <c r="H1025"/>
  <c r="H1026"/>
  <c r="H1027"/>
  <c r="H1034"/>
  <c r="H1035"/>
  <c r="H1036"/>
  <c r="H1037"/>
  <c r="H1038"/>
  <c r="H1039"/>
  <c r="H1040"/>
  <c r="H1044"/>
  <c r="H1045"/>
  <c r="H1046"/>
  <c r="H1047"/>
  <c r="H1048"/>
  <c r="H1049"/>
  <c r="H1050"/>
  <c r="H1051"/>
  <c r="H1052"/>
  <c r="H1053"/>
  <c r="H1054"/>
  <c r="H1055"/>
  <c r="H1056"/>
  <c r="H1067"/>
  <c r="H1080"/>
  <c r="H1081"/>
  <c r="H1094"/>
  <c r="H1095"/>
  <c r="H1096"/>
  <c r="H1097"/>
  <c r="H1116"/>
  <c r="H1144"/>
  <c r="H1155"/>
  <c r="H1163"/>
  <c r="H1181"/>
  <c r="H1182"/>
  <c r="H1183"/>
  <c r="H1184"/>
  <c r="H1185"/>
  <c r="H1186"/>
  <c r="H1191"/>
  <c r="H1192"/>
  <c r="H1193"/>
  <c r="H1201"/>
  <c r="H1202"/>
  <c r="H1215"/>
  <c r="H1283"/>
  <c r="H1284"/>
  <c r="H1307"/>
  <c r="H1308"/>
  <c r="W1312"/>
  <c r="H942"/>
  <c r="H944"/>
  <c r="H979"/>
  <c r="H982"/>
  <c r="H985"/>
  <c r="H1008"/>
  <c r="H1092"/>
  <c r="H1166"/>
  <c r="H1206"/>
  <c r="H1231"/>
  <c r="H1256"/>
  <c r="H1265"/>
  <c r="H1269"/>
  <c r="H1272"/>
  <c r="H833"/>
  <c r="H848"/>
  <c r="H858"/>
  <c r="H870"/>
  <c r="H876"/>
  <c r="H877"/>
  <c r="H878"/>
  <c r="H879"/>
  <c r="H880"/>
  <c r="H881"/>
  <c r="H882"/>
  <c r="H883"/>
  <c r="H884"/>
  <c r="H885"/>
  <c r="H886"/>
  <c r="H887"/>
  <c r="H897"/>
  <c r="H898"/>
  <c r="H913"/>
  <c r="H914"/>
  <c r="H920"/>
  <c r="H921"/>
  <c r="H922"/>
  <c r="H923"/>
  <c r="H924"/>
  <c r="H925"/>
  <c r="H926"/>
  <c r="H927"/>
  <c r="H928"/>
  <c r="H976"/>
  <c r="H1003"/>
  <c r="H1004"/>
  <c r="H1017"/>
  <c r="H1018"/>
  <c r="H1019"/>
  <c r="H1020"/>
  <c r="H1021"/>
  <c r="H1069"/>
  <c r="H1070"/>
  <c r="H1071"/>
  <c r="H1072"/>
  <c r="H1074"/>
  <c r="H1075"/>
  <c r="H1101"/>
  <c r="H1102"/>
  <c r="H1132"/>
  <c r="H1146"/>
  <c r="H1157"/>
  <c r="H1158"/>
  <c r="H1195"/>
  <c r="H1196"/>
  <c r="H1197"/>
  <c r="H1204"/>
  <c r="H1217"/>
  <c r="H1218"/>
  <c r="H1219"/>
  <c r="H1251"/>
  <c r="H1252"/>
  <c r="H1286"/>
  <c r="H1287"/>
  <c r="D1100"/>
  <c r="D1170"/>
  <c r="D1288"/>
  <c r="D1063"/>
  <c r="D1190"/>
  <c r="D1282"/>
  <c r="D1310"/>
  <c r="L929"/>
  <c r="F929" s="1"/>
  <c r="D991"/>
  <c r="D1011"/>
  <c r="D1023"/>
  <c r="D1042"/>
  <c r="D1262"/>
  <c r="L829"/>
  <c r="M829" s="1"/>
  <c r="N829" s="1"/>
  <c r="D918"/>
  <c r="D968"/>
  <c r="D953"/>
  <c r="D960"/>
  <c r="E918"/>
  <c r="E1001"/>
  <c r="E1016"/>
  <c r="E1028"/>
  <c r="E1108"/>
  <c r="E1142"/>
  <c r="E1150"/>
  <c r="E1282"/>
  <c r="D946"/>
  <c r="D1032"/>
  <c r="D1093"/>
  <c r="D1199"/>
  <c r="D1212"/>
  <c r="L1247"/>
  <c r="F1247" s="1"/>
  <c r="D1276"/>
  <c r="E929"/>
  <c r="E940"/>
  <c r="E1118"/>
  <c r="E1229"/>
  <c r="E1247"/>
  <c r="D940"/>
  <c r="L1028"/>
  <c r="F1028" s="1"/>
  <c r="L1108"/>
  <c r="D1131"/>
  <c r="L1282"/>
  <c r="F1282" s="1"/>
  <c r="E964"/>
  <c r="E1125"/>
  <c r="E1242"/>
  <c r="C862"/>
  <c r="L862"/>
  <c r="C960"/>
  <c r="H960" s="1"/>
  <c r="L960"/>
  <c r="C1023"/>
  <c r="L1023"/>
  <c r="F1023" s="1"/>
  <c r="C1032"/>
  <c r="L1032"/>
  <c r="C1093"/>
  <c r="L1093"/>
  <c r="C1100"/>
  <c r="L1100"/>
  <c r="M1100" s="1"/>
  <c r="N1100" s="1"/>
  <c r="C1135"/>
  <c r="L1135"/>
  <c r="M1135" s="1"/>
  <c r="C1190"/>
  <c r="L1190"/>
  <c r="F1190" s="1"/>
  <c r="C1288"/>
  <c r="L1288"/>
  <c r="N1305"/>
  <c r="L1305"/>
  <c r="L836"/>
  <c r="D929"/>
  <c r="E946"/>
  <c r="L953"/>
  <c r="F953" s="1"/>
  <c r="D964"/>
  <c r="L991"/>
  <c r="D1001"/>
  <c r="E1011"/>
  <c r="D1028"/>
  <c r="D1058"/>
  <c r="D1086"/>
  <c r="D1118"/>
  <c r="D1125"/>
  <c r="E1131"/>
  <c r="D1142"/>
  <c r="D1150"/>
  <c r="E1170"/>
  <c r="E1199"/>
  <c r="E1212"/>
  <c r="D1229"/>
  <c r="D1242"/>
  <c r="E1262"/>
  <c r="E1276"/>
  <c r="E1301"/>
  <c r="C940"/>
  <c r="L940"/>
  <c r="F940" s="1"/>
  <c r="C964"/>
  <c r="L964"/>
  <c r="M964" s="1"/>
  <c r="C1058"/>
  <c r="L1058"/>
  <c r="M1058" s="1"/>
  <c r="C1086"/>
  <c r="L1086"/>
  <c r="F1086" s="1"/>
  <c r="C1118"/>
  <c r="L1118"/>
  <c r="C1125"/>
  <c r="L1125"/>
  <c r="F1125" s="1"/>
  <c r="C1150"/>
  <c r="L1150"/>
  <c r="M1150" s="1"/>
  <c r="N1150" s="1"/>
  <c r="L1001"/>
  <c r="F1001" s="1"/>
  <c r="L1142"/>
  <c r="L1229"/>
  <c r="L1238"/>
  <c r="M1238" s="1"/>
  <c r="N1238" s="1"/>
  <c r="L1242"/>
  <c r="F1242" s="1"/>
  <c r="C918"/>
  <c r="H918" s="1"/>
  <c r="L918"/>
  <c r="F918" s="1"/>
  <c r="C1131"/>
  <c r="L1131"/>
  <c r="F1131" s="1"/>
  <c r="C1170"/>
  <c r="L1170"/>
  <c r="F1170" s="1"/>
  <c r="C1212"/>
  <c r="L1212"/>
  <c r="C1262"/>
  <c r="L1262"/>
  <c r="F1262" s="1"/>
  <c r="L816"/>
  <c r="D862"/>
  <c r="L890"/>
  <c r="M890" s="1"/>
  <c r="N890" s="1"/>
  <c r="L946"/>
  <c r="E953"/>
  <c r="E960"/>
  <c r="L968"/>
  <c r="E991"/>
  <c r="L1011"/>
  <c r="F1011" s="1"/>
  <c r="D1016"/>
  <c r="E1023"/>
  <c r="E1032"/>
  <c r="L1042"/>
  <c r="L1063"/>
  <c r="D1077"/>
  <c r="D1108"/>
  <c r="E1135"/>
  <c r="E1190"/>
  <c r="L1199"/>
  <c r="F1199" s="1"/>
  <c r="D1247"/>
  <c r="L1276"/>
  <c r="F1276" s="1"/>
  <c r="E1288"/>
  <c r="C1077"/>
  <c r="L1077"/>
  <c r="F1077" s="1"/>
  <c r="L1016"/>
  <c r="F1016" s="1"/>
  <c r="E1310"/>
  <c r="C1310"/>
  <c r="F1310"/>
  <c r="J1312"/>
  <c r="D836"/>
  <c r="E862"/>
  <c r="G1233"/>
  <c r="F862"/>
  <c r="D890"/>
  <c r="E890"/>
  <c r="C829"/>
  <c r="E836"/>
  <c r="P1228"/>
  <c r="N1236"/>
  <c r="E1238"/>
  <c r="E816"/>
  <c r="G1182"/>
  <c r="G1183"/>
  <c r="G1184"/>
  <c r="G1185"/>
  <c r="D829"/>
  <c r="P815"/>
  <c r="Y817"/>
  <c r="U836"/>
  <c r="Y836" s="1"/>
  <c r="C837"/>
  <c r="X946"/>
  <c r="D1238"/>
  <c r="S1242"/>
  <c r="G1279"/>
  <c r="G1280"/>
  <c r="G1367"/>
  <c r="J815"/>
  <c r="D816"/>
  <c r="I1301"/>
  <c r="C1301" s="1"/>
  <c r="D1301"/>
  <c r="J1304"/>
  <c r="D1304" s="1"/>
  <c r="D1305"/>
  <c r="F973"/>
  <c r="G1073"/>
  <c r="Y1239"/>
  <c r="O1312"/>
  <c r="O1228"/>
  <c r="Y1229"/>
  <c r="I1228"/>
  <c r="S1305"/>
  <c r="X1313"/>
  <c r="G1338"/>
  <c r="G1339"/>
  <c r="G1347"/>
  <c r="G1354"/>
  <c r="G1362"/>
  <c r="X968"/>
  <c r="G1046"/>
  <c r="G1047"/>
  <c r="G1048"/>
  <c r="G1050"/>
  <c r="G1051"/>
  <c r="G1052"/>
  <c r="K967"/>
  <c r="E968"/>
  <c r="J1134"/>
  <c r="D1135"/>
  <c r="K1304"/>
  <c r="E1305"/>
  <c r="X1031"/>
  <c r="X1149"/>
  <c r="G1363"/>
  <c r="G1358"/>
  <c r="C171" i="4"/>
  <c r="G832" i="2"/>
  <c r="H832" s="1"/>
  <c r="G1007"/>
  <c r="J1031"/>
  <c r="G1035"/>
  <c r="K1134"/>
  <c r="Y1135"/>
  <c r="P1149"/>
  <c r="V1149"/>
  <c r="G1155"/>
  <c r="O1149"/>
  <c r="G1176"/>
  <c r="H1176" s="1"/>
  <c r="O1246"/>
  <c r="G1273"/>
  <c r="F1324"/>
  <c r="P835"/>
  <c r="G840"/>
  <c r="H840" s="1"/>
  <c r="G846"/>
  <c r="H846" s="1"/>
  <c r="G870"/>
  <c r="G912"/>
  <c r="H912" s="1"/>
  <c r="G919"/>
  <c r="G920"/>
  <c r="G921"/>
  <c r="G922"/>
  <c r="J967"/>
  <c r="P967"/>
  <c r="K1031"/>
  <c r="R1031"/>
  <c r="Q1031" s="1"/>
  <c r="G1062"/>
  <c r="S1150"/>
  <c r="T1150" s="1"/>
  <c r="Y1150"/>
  <c r="Z1150" s="1"/>
  <c r="N1151"/>
  <c r="Z1152"/>
  <c r="G1154"/>
  <c r="H1154" s="1"/>
  <c r="G1160"/>
  <c r="G1165"/>
  <c r="G1166"/>
  <c r="G1167"/>
  <c r="U1134"/>
  <c r="Y1108"/>
  <c r="I835"/>
  <c r="G851"/>
  <c r="G852"/>
  <c r="H852" s="1"/>
  <c r="N875"/>
  <c r="G942"/>
  <c r="G948"/>
  <c r="G978"/>
  <c r="Z987"/>
  <c r="N992"/>
  <c r="Y1001"/>
  <c r="N1015"/>
  <c r="G1044"/>
  <c r="G1084"/>
  <c r="G1088"/>
  <c r="G1091"/>
  <c r="G1097"/>
  <c r="G1101"/>
  <c r="G1139"/>
  <c r="G1140"/>
  <c r="G1173"/>
  <c r="G1193"/>
  <c r="G1222"/>
  <c r="G1223"/>
  <c r="G1224"/>
  <c r="G1225"/>
  <c r="R1246"/>
  <c r="X1246"/>
  <c r="G1314"/>
  <c r="G1315"/>
  <c r="S1318"/>
  <c r="Y1318"/>
  <c r="U1149"/>
  <c r="Q835"/>
  <c r="W835"/>
  <c r="G858"/>
  <c r="G900"/>
  <c r="G928"/>
  <c r="S929"/>
  <c r="G937"/>
  <c r="G938"/>
  <c r="G965"/>
  <c r="G983"/>
  <c r="G984"/>
  <c r="G986"/>
  <c r="G998"/>
  <c r="G999"/>
  <c r="G1004"/>
  <c r="G1019"/>
  <c r="G1054"/>
  <c r="G1055"/>
  <c r="G1056"/>
  <c r="G1064"/>
  <c r="G1069"/>
  <c r="G1080"/>
  <c r="G1114"/>
  <c r="G1129"/>
  <c r="G1168"/>
  <c r="S1170"/>
  <c r="Y1170"/>
  <c r="Z1178"/>
  <c r="G1180"/>
  <c r="G1181"/>
  <c r="G1202"/>
  <c r="N1214"/>
  <c r="G1217"/>
  <c r="G1256"/>
  <c r="S1282"/>
  <c r="G1289"/>
  <c r="G1295"/>
  <c r="G1296"/>
  <c r="G1320"/>
  <c r="N1332"/>
  <c r="G1334"/>
  <c r="G904"/>
  <c r="H904" s="1"/>
  <c r="K835"/>
  <c r="N866"/>
  <c r="G868"/>
  <c r="H868" s="1"/>
  <c r="G899"/>
  <c r="H899" s="1"/>
  <c r="G869"/>
  <c r="H869" s="1"/>
  <c r="N949"/>
  <c r="G958"/>
  <c r="G959"/>
  <c r="G963"/>
  <c r="G828"/>
  <c r="H828" s="1"/>
  <c r="G841"/>
  <c r="G847"/>
  <c r="G853"/>
  <c r="H853" s="1"/>
  <c r="G864"/>
  <c r="H864" s="1"/>
  <c r="G885"/>
  <c r="G886"/>
  <c r="G887"/>
  <c r="H900"/>
  <c r="G901"/>
  <c r="G909"/>
  <c r="G926"/>
  <c r="G952"/>
  <c r="H952" s="1"/>
  <c r="N957"/>
  <c r="G977"/>
  <c r="H977" s="1"/>
  <c r="G979"/>
  <c r="G980"/>
  <c r="G1038"/>
  <c r="G1039"/>
  <c r="P1031"/>
  <c r="G1070"/>
  <c r="G1071"/>
  <c r="Y1100"/>
  <c r="S1125"/>
  <c r="Y1125"/>
  <c r="G1192"/>
  <c r="G1195"/>
  <c r="I1246"/>
  <c r="G1249"/>
  <c r="G1255"/>
  <c r="G1268"/>
  <c r="G1269"/>
  <c r="G1272"/>
  <c r="S1276"/>
  <c r="G1283"/>
  <c r="G1298"/>
  <c r="S1310"/>
  <c r="Y1310"/>
  <c r="I1318"/>
  <c r="I1312" s="1"/>
  <c r="G1323"/>
  <c r="N1327"/>
  <c r="G1329"/>
  <c r="G1330"/>
  <c r="G1337"/>
  <c r="M1343"/>
  <c r="G1350"/>
  <c r="H1350" s="1"/>
  <c r="N1352"/>
  <c r="G1364"/>
  <c r="G1365"/>
  <c r="G1366"/>
  <c r="H1366" s="1"/>
  <c r="G839"/>
  <c r="H839" s="1"/>
  <c r="G845"/>
  <c r="H845" s="1"/>
  <c r="G848"/>
  <c r="Z864"/>
  <c r="N873"/>
  <c r="G877"/>
  <c r="G878"/>
  <c r="G879"/>
  <c r="G883"/>
  <c r="Z892"/>
  <c r="G897"/>
  <c r="G898"/>
  <c r="N901"/>
  <c r="G903"/>
  <c r="G913"/>
  <c r="G914"/>
  <c r="G996"/>
  <c r="G1008"/>
  <c r="G1009"/>
  <c r="G1027"/>
  <c r="S1028"/>
  <c r="U1031"/>
  <c r="G1037"/>
  <c r="N1076"/>
  <c r="Z1078"/>
  <c r="G1081"/>
  <c r="G1104"/>
  <c r="P1107"/>
  <c r="V1107"/>
  <c r="G1116"/>
  <c r="Z1123"/>
  <c r="G1126"/>
  <c r="G1127"/>
  <c r="N1133"/>
  <c r="G1138"/>
  <c r="G1158"/>
  <c r="Z1174"/>
  <c r="G1179"/>
  <c r="N1200"/>
  <c r="Z1226"/>
  <c r="K1228"/>
  <c r="G1231"/>
  <c r="N1235"/>
  <c r="T1239"/>
  <c r="G1240"/>
  <c r="G1241"/>
  <c r="G1251"/>
  <c r="G1252"/>
  <c r="G1253"/>
  <c r="N1260"/>
  <c r="G1277"/>
  <c r="G1278"/>
  <c r="G1294"/>
  <c r="G1306"/>
  <c r="G1308"/>
  <c r="P1312"/>
  <c r="G1360"/>
  <c r="H1360" s="1"/>
  <c r="H1367"/>
  <c r="C1324"/>
  <c r="S836"/>
  <c r="N837"/>
  <c r="Z837"/>
  <c r="N888"/>
  <c r="G894"/>
  <c r="H894" s="1"/>
  <c r="G915"/>
  <c r="H915" s="1"/>
  <c r="G943"/>
  <c r="G944"/>
  <c r="S968"/>
  <c r="G982"/>
  <c r="M991"/>
  <c r="N991" s="1"/>
  <c r="G994"/>
  <c r="H994" s="1"/>
  <c r="G1002"/>
  <c r="G1006"/>
  <c r="G1022"/>
  <c r="G1024"/>
  <c r="H1024" s="1"/>
  <c r="G1026"/>
  <c r="U1107"/>
  <c r="G1136"/>
  <c r="G1156"/>
  <c r="H1156" s="1"/>
  <c r="K1246"/>
  <c r="H1255"/>
  <c r="G1257"/>
  <c r="G1267"/>
  <c r="Y1288"/>
  <c r="G1321"/>
  <c r="G1335"/>
  <c r="G1344"/>
  <c r="H1344" s="1"/>
  <c r="G1348"/>
  <c r="H1348" s="1"/>
  <c r="G817"/>
  <c r="H817" s="1"/>
  <c r="Z826"/>
  <c r="K815"/>
  <c r="N831"/>
  <c r="Z843"/>
  <c r="G849"/>
  <c r="H849" s="1"/>
  <c r="G856"/>
  <c r="N861"/>
  <c r="Z861"/>
  <c r="Y862"/>
  <c r="N867"/>
  <c r="N868"/>
  <c r="G881"/>
  <c r="G882"/>
  <c r="G891"/>
  <c r="H891" s="1"/>
  <c r="N893"/>
  <c r="G910"/>
  <c r="G916"/>
  <c r="H916" s="1"/>
  <c r="G923"/>
  <c r="G924"/>
  <c r="G925"/>
  <c r="S946"/>
  <c r="Z947"/>
  <c r="M953"/>
  <c r="N953" s="1"/>
  <c r="G961"/>
  <c r="O967"/>
  <c r="N988"/>
  <c r="G995"/>
  <c r="G1013"/>
  <c r="G1014"/>
  <c r="G1017"/>
  <c r="G1018"/>
  <c r="G1025"/>
  <c r="N1029"/>
  <c r="G1033"/>
  <c r="G1059"/>
  <c r="H1073"/>
  <c r="G1074"/>
  <c r="G1075"/>
  <c r="Z1085"/>
  <c r="G1092"/>
  <c r="G1096"/>
  <c r="N1106"/>
  <c r="W1107"/>
  <c r="G1112"/>
  <c r="G1144"/>
  <c r="G1146"/>
  <c r="G1157"/>
  <c r="S1190"/>
  <c r="Y1190"/>
  <c r="N1205"/>
  <c r="G1208"/>
  <c r="N1210"/>
  <c r="G1215"/>
  <c r="G1218"/>
  <c r="G1219"/>
  <c r="U1228"/>
  <c r="G1243"/>
  <c r="G1244"/>
  <c r="P1246"/>
  <c r="G1248"/>
  <c r="N1250"/>
  <c r="G1259"/>
  <c r="G1264"/>
  <c r="G1266"/>
  <c r="G1274"/>
  <c r="G1275"/>
  <c r="G1292"/>
  <c r="G1299"/>
  <c r="Z1300"/>
  <c r="G1303"/>
  <c r="H1303" s="1"/>
  <c r="Z1309"/>
  <c r="R1312"/>
  <c r="G1341"/>
  <c r="G1342"/>
  <c r="G1345"/>
  <c r="G1349"/>
  <c r="N1355"/>
  <c r="G1357"/>
  <c r="N842"/>
  <c r="N844"/>
  <c r="N855"/>
  <c r="G866"/>
  <c r="H866" s="1"/>
  <c r="G874"/>
  <c r="Z904"/>
  <c r="G907"/>
  <c r="G908"/>
  <c r="G917"/>
  <c r="H917" s="1"/>
  <c r="V835"/>
  <c r="G950"/>
  <c r="G974"/>
  <c r="N1000"/>
  <c r="G1012"/>
  <c r="N1024"/>
  <c r="N1171"/>
  <c r="G1263"/>
  <c r="G1281"/>
  <c r="N1302"/>
  <c r="S890"/>
  <c r="G896"/>
  <c r="H896" s="1"/>
  <c r="S940"/>
  <c r="Y960"/>
  <c r="Y1032"/>
  <c r="S1118"/>
  <c r="Y1118"/>
  <c r="O1107"/>
  <c r="S1142"/>
  <c r="Y1142"/>
  <c r="S1199"/>
  <c r="G1230"/>
  <c r="G934"/>
  <c r="G935"/>
  <c r="O815"/>
  <c r="Z822"/>
  <c r="G824"/>
  <c r="G834"/>
  <c r="H834" s="1"/>
  <c r="N849"/>
  <c r="G861"/>
  <c r="H861" s="1"/>
  <c r="N869"/>
  <c r="N871"/>
  <c r="S918"/>
  <c r="T929"/>
  <c r="Z933"/>
  <c r="N936"/>
  <c r="N939"/>
  <c r="G941"/>
  <c r="N945"/>
  <c r="M946"/>
  <c r="N946" s="1"/>
  <c r="Z949"/>
  <c r="N951"/>
  <c r="S953"/>
  <c r="T953"/>
  <c r="G955"/>
  <c r="N960"/>
  <c r="F964"/>
  <c r="G964" s="1"/>
  <c r="Y964"/>
  <c r="G966"/>
  <c r="G970"/>
  <c r="H970" s="1"/>
  <c r="G975"/>
  <c r="H975" s="1"/>
  <c r="N993"/>
  <c r="Z997"/>
  <c r="G1003"/>
  <c r="G1021"/>
  <c r="S1023"/>
  <c r="N1030"/>
  <c r="T1058"/>
  <c r="Z1058"/>
  <c r="G1066"/>
  <c r="H1066" s="1"/>
  <c r="M1086"/>
  <c r="N1086" s="1"/>
  <c r="S1086"/>
  <c r="S1093"/>
  <c r="Y1093"/>
  <c r="I1107"/>
  <c r="Z1108"/>
  <c r="G1110"/>
  <c r="H1110" s="1"/>
  <c r="G1113"/>
  <c r="N1115"/>
  <c r="G1123"/>
  <c r="N1124"/>
  <c r="Z1124"/>
  <c r="Z1125"/>
  <c r="S1131"/>
  <c r="N1135"/>
  <c r="Q1149"/>
  <c r="W1149"/>
  <c r="N1153"/>
  <c r="T1154"/>
  <c r="N1159"/>
  <c r="G1164"/>
  <c r="H1164" s="1"/>
  <c r="N1168"/>
  <c r="G1189"/>
  <c r="S1212"/>
  <c r="Y1212"/>
  <c r="F1229"/>
  <c r="M1229"/>
  <c r="N1229" s="1"/>
  <c r="S1229"/>
  <c r="N1239"/>
  <c r="T1247"/>
  <c r="T1262"/>
  <c r="Y1282"/>
  <c r="G1284"/>
  <c r="T1300"/>
  <c r="I1304"/>
  <c r="M1305"/>
  <c r="Y1305"/>
  <c r="Z1305" s="1"/>
  <c r="G1311"/>
  <c r="C1313"/>
  <c r="G1326"/>
  <c r="H1326" s="1"/>
  <c r="N1328"/>
  <c r="N1333"/>
  <c r="F1343"/>
  <c r="F1318" s="1"/>
  <c r="N1356"/>
  <c r="U815"/>
  <c r="Y829"/>
  <c r="N817"/>
  <c r="N818"/>
  <c r="Z820"/>
  <c r="N823"/>
  <c r="Z827"/>
  <c r="N828"/>
  <c r="G830"/>
  <c r="Z831"/>
  <c r="N832"/>
  <c r="G833"/>
  <c r="N850"/>
  <c r="N860"/>
  <c r="O835"/>
  <c r="N872"/>
  <c r="G876"/>
  <c r="G880"/>
  <c r="G884"/>
  <c r="G888"/>
  <c r="H888" s="1"/>
  <c r="T890"/>
  <c r="N894"/>
  <c r="N902"/>
  <c r="G905"/>
  <c r="G932"/>
  <c r="Z939"/>
  <c r="T940"/>
  <c r="Z940"/>
  <c r="N954"/>
  <c r="F960"/>
  <c r="G960" s="1"/>
  <c r="G962"/>
  <c r="N969"/>
  <c r="G976"/>
  <c r="G981"/>
  <c r="G987"/>
  <c r="H987" s="1"/>
  <c r="N990"/>
  <c r="N994"/>
  <c r="G1000"/>
  <c r="H1000" s="1"/>
  <c r="N1005"/>
  <c r="G1015"/>
  <c r="H1015" s="1"/>
  <c r="G1020"/>
  <c r="N1022"/>
  <c r="T1032"/>
  <c r="Z1032"/>
  <c r="F1042"/>
  <c r="Y1042"/>
  <c r="S1058"/>
  <c r="G1061"/>
  <c r="M1063"/>
  <c r="N1063" s="1"/>
  <c r="F1063"/>
  <c r="G1067"/>
  <c r="G1076"/>
  <c r="H1076" s="1"/>
  <c r="N1082"/>
  <c r="Z1087"/>
  <c r="G1095"/>
  <c r="S1100"/>
  <c r="X1107"/>
  <c r="S1108"/>
  <c r="N1109"/>
  <c r="G1120"/>
  <c r="H1120" s="1"/>
  <c r="G1128"/>
  <c r="N1130"/>
  <c r="G1133"/>
  <c r="H1133" s="1"/>
  <c r="G1137"/>
  <c r="G1141"/>
  <c r="G1143"/>
  <c r="N1145"/>
  <c r="R1149"/>
  <c r="N1154"/>
  <c r="N1156"/>
  <c r="N1161"/>
  <c r="G1162"/>
  <c r="G1163"/>
  <c r="G1178"/>
  <c r="H1178" s="1"/>
  <c r="Z1179"/>
  <c r="G1191"/>
  <c r="G1198"/>
  <c r="G1204"/>
  <c r="J1228"/>
  <c r="N1237"/>
  <c r="N1244"/>
  <c r="S1247"/>
  <c r="G1254"/>
  <c r="G1262"/>
  <c r="M1262"/>
  <c r="S1262"/>
  <c r="G1265"/>
  <c r="G1270"/>
  <c r="G1271"/>
  <c r="T1276"/>
  <c r="G1286"/>
  <c r="G1287"/>
  <c r="G1293"/>
  <c r="G1297"/>
  <c r="T1303"/>
  <c r="G1307"/>
  <c r="H1315"/>
  <c r="Z1315"/>
  <c r="T1317"/>
  <c r="M1319"/>
  <c r="G1322"/>
  <c r="M1324"/>
  <c r="N1324" s="1"/>
  <c r="N1325"/>
  <c r="G1331"/>
  <c r="G1336"/>
  <c r="G1340"/>
  <c r="N1342"/>
  <c r="C1343"/>
  <c r="G1346"/>
  <c r="N1348"/>
  <c r="G1359"/>
  <c r="G927"/>
  <c r="N931"/>
  <c r="G936"/>
  <c r="H936" s="1"/>
  <c r="Z970"/>
  <c r="N975"/>
  <c r="G985"/>
  <c r="T991"/>
  <c r="G997"/>
  <c r="H997" s="1"/>
  <c r="M1001"/>
  <c r="N1001" s="1"/>
  <c r="G1010"/>
  <c r="C1011"/>
  <c r="T1011"/>
  <c r="T1016"/>
  <c r="T1028"/>
  <c r="Z1028"/>
  <c r="F1032"/>
  <c r="G1060"/>
  <c r="N1066"/>
  <c r="N1078"/>
  <c r="T1079"/>
  <c r="G1087"/>
  <c r="H1087" s="1"/>
  <c r="N1088"/>
  <c r="G1094"/>
  <c r="G1098"/>
  <c r="H1098" s="1"/>
  <c r="Z1099"/>
  <c r="G1102"/>
  <c r="G1105"/>
  <c r="N1110"/>
  <c r="G1124"/>
  <c r="H1124" s="1"/>
  <c r="G1132"/>
  <c r="Z1142"/>
  <c r="N1147"/>
  <c r="G1172"/>
  <c r="H1172" s="1"/>
  <c r="G1186"/>
  <c r="G1194"/>
  <c r="H1194" s="1"/>
  <c r="G1196"/>
  <c r="G1197"/>
  <c r="T1199"/>
  <c r="G1201"/>
  <c r="G1206"/>
  <c r="N1209"/>
  <c r="G1211"/>
  <c r="G1213"/>
  <c r="G1220"/>
  <c r="H1220" s="1"/>
  <c r="G1227"/>
  <c r="C1229"/>
  <c r="G1236"/>
  <c r="H1236" s="1"/>
  <c r="J1246"/>
  <c r="N1253"/>
  <c r="N1285"/>
  <c r="F1288"/>
  <c r="G1288" s="1"/>
  <c r="H1288" s="1"/>
  <c r="G1290"/>
  <c r="F1301"/>
  <c r="N1317"/>
  <c r="N1326"/>
  <c r="G1328"/>
  <c r="H1328" s="1"/>
  <c r="G1353"/>
  <c r="S829"/>
  <c r="T829" s="1"/>
  <c r="T918"/>
  <c r="Z918"/>
  <c r="T946"/>
  <c r="N964"/>
  <c r="S991"/>
  <c r="T1023"/>
  <c r="Z1023"/>
  <c r="T1086"/>
  <c r="Q1107"/>
  <c r="T1131"/>
  <c r="S1238"/>
  <c r="T1238" s="1"/>
  <c r="M1242"/>
  <c r="N1242" s="1"/>
  <c r="Y1242"/>
  <c r="S1301"/>
  <c r="T1301" s="1"/>
  <c r="S816"/>
  <c r="T836"/>
  <c r="N838"/>
  <c r="Z842"/>
  <c r="Z844"/>
  <c r="N845"/>
  <c r="N846"/>
  <c r="N847"/>
  <c r="G865"/>
  <c r="Z888"/>
  <c r="F890"/>
  <c r="N895"/>
  <c r="N896"/>
  <c r="H901"/>
  <c r="N906"/>
  <c r="Y918"/>
  <c r="H919"/>
  <c r="Z960"/>
  <c r="Z964"/>
  <c r="I967"/>
  <c r="U967"/>
  <c r="N971"/>
  <c r="Z973"/>
  <c r="N977"/>
  <c r="G989"/>
  <c r="H998"/>
  <c r="Z1001"/>
  <c r="C1028"/>
  <c r="I1031"/>
  <c r="O1031"/>
  <c r="H1033"/>
  <c r="G1034"/>
  <c r="G1040"/>
  <c r="S1042"/>
  <c r="C1042"/>
  <c r="I815"/>
  <c r="Z818"/>
  <c r="G820"/>
  <c r="H820" s="1"/>
  <c r="N821"/>
  <c r="Z825"/>
  <c r="Z828"/>
  <c r="R835"/>
  <c r="Z838"/>
  <c r="N839"/>
  <c r="N840"/>
  <c r="N843"/>
  <c r="H847"/>
  <c r="Z847"/>
  <c r="N852"/>
  <c r="Z852"/>
  <c r="N853"/>
  <c r="N854"/>
  <c r="N857"/>
  <c r="Z859"/>
  <c r="T862"/>
  <c r="N863"/>
  <c r="N864"/>
  <c r="N889"/>
  <c r="C890"/>
  <c r="N892"/>
  <c r="Z896"/>
  <c r="N899"/>
  <c r="N904"/>
  <c r="N911"/>
  <c r="N912"/>
  <c r="N915"/>
  <c r="Z916"/>
  <c r="N917"/>
  <c r="N918"/>
  <c r="N930"/>
  <c r="N933"/>
  <c r="N947"/>
  <c r="H948"/>
  <c r="H950"/>
  <c r="Z956"/>
  <c r="T960"/>
  <c r="T964"/>
  <c r="R967"/>
  <c r="Q967" s="1"/>
  <c r="C968"/>
  <c r="N972"/>
  <c r="C991"/>
  <c r="T1001"/>
  <c r="H1002"/>
  <c r="Z1011"/>
  <c r="Z1016"/>
  <c r="S1032"/>
  <c r="G1036"/>
  <c r="M1042"/>
  <c r="N1042" s="1"/>
  <c r="G1045"/>
  <c r="G1049"/>
  <c r="G1053"/>
  <c r="Y1058"/>
  <c r="T1063"/>
  <c r="Y1063"/>
  <c r="H1064"/>
  <c r="N1065"/>
  <c r="G1072"/>
  <c r="M836"/>
  <c r="N836" s="1"/>
  <c r="S862"/>
  <c r="M918"/>
  <c r="Y929"/>
  <c r="Y946"/>
  <c r="Y953"/>
  <c r="S960"/>
  <c r="S964"/>
  <c r="S1001"/>
  <c r="Y1011"/>
  <c r="Y1016"/>
  <c r="M1032"/>
  <c r="N1032" s="1"/>
  <c r="S1063"/>
  <c r="H865"/>
  <c r="Y890"/>
  <c r="H905"/>
  <c r="C929"/>
  <c r="H934"/>
  <c r="Y940"/>
  <c r="H941"/>
  <c r="C946"/>
  <c r="C953"/>
  <c r="M960"/>
  <c r="H964"/>
  <c r="V967"/>
  <c r="Y991"/>
  <c r="C1001"/>
  <c r="S1011"/>
  <c r="C1016"/>
  <c r="S1016"/>
  <c r="Y1023"/>
  <c r="Y1028"/>
  <c r="C1063"/>
  <c r="Z1042"/>
  <c r="N1057"/>
  <c r="N1058"/>
  <c r="S1077"/>
  <c r="T1077" s="1"/>
  <c r="Z1082"/>
  <c r="H1088"/>
  <c r="Z1088"/>
  <c r="T1093"/>
  <c r="R1107"/>
  <c r="F1108"/>
  <c r="T1118"/>
  <c r="N1119"/>
  <c r="N1120"/>
  <c r="T1125"/>
  <c r="H1126"/>
  <c r="R1134"/>
  <c r="H1135"/>
  <c r="F1142"/>
  <c r="T1142"/>
  <c r="H1143"/>
  <c r="Z1161"/>
  <c r="N1164"/>
  <c r="H1168"/>
  <c r="Z1168"/>
  <c r="N1169"/>
  <c r="T1170"/>
  <c r="Z1171"/>
  <c r="N1172"/>
  <c r="N1175"/>
  <c r="H1180"/>
  <c r="Z1190"/>
  <c r="N1198"/>
  <c r="C1199"/>
  <c r="N1203"/>
  <c r="F1212"/>
  <c r="N1220"/>
  <c r="H1227"/>
  <c r="R1228"/>
  <c r="Q1228" s="1"/>
  <c r="Z1239"/>
  <c r="C1242"/>
  <c r="N1245"/>
  <c r="Q1246"/>
  <c r="C1247"/>
  <c r="H1253"/>
  <c r="N1258"/>
  <c r="N1261"/>
  <c r="N1262"/>
  <c r="C1276"/>
  <c r="N1276"/>
  <c r="C1282"/>
  <c r="Z1288"/>
  <c r="C1305"/>
  <c r="Z1310"/>
  <c r="H1314"/>
  <c r="G1316"/>
  <c r="L1318"/>
  <c r="Z1318"/>
  <c r="H1342"/>
  <c r="N1041"/>
  <c r="T1042"/>
  <c r="N1043"/>
  <c r="H1058"/>
  <c r="Z1063"/>
  <c r="N1064"/>
  <c r="N1068"/>
  <c r="Z1083"/>
  <c r="N1084"/>
  <c r="N1089"/>
  <c r="F1093"/>
  <c r="G1093" s="1"/>
  <c r="H1093" s="1"/>
  <c r="Z1100"/>
  <c r="C1108"/>
  <c r="N1111"/>
  <c r="N1117"/>
  <c r="N1121"/>
  <c r="I1134"/>
  <c r="O1134"/>
  <c r="X1134"/>
  <c r="Z1135"/>
  <c r="C1142"/>
  <c r="I1149"/>
  <c r="Z1151"/>
  <c r="T1152"/>
  <c r="H1162"/>
  <c r="Z1164"/>
  <c r="Z1172"/>
  <c r="N1173"/>
  <c r="Z1175"/>
  <c r="N1176"/>
  <c r="T1190"/>
  <c r="T1212"/>
  <c r="H1213"/>
  <c r="N1221"/>
  <c r="N1234"/>
  <c r="C1238"/>
  <c r="H1240"/>
  <c r="Z1242"/>
  <c r="V1246"/>
  <c r="H1262"/>
  <c r="M1282"/>
  <c r="N1282" s="1"/>
  <c r="Z1282"/>
  <c r="T1288"/>
  <c r="N1291"/>
  <c r="N1300"/>
  <c r="N1303"/>
  <c r="O1304"/>
  <c r="X1304"/>
  <c r="H1306"/>
  <c r="T1310"/>
  <c r="H1311"/>
  <c r="N1315"/>
  <c r="T1318"/>
  <c r="N1343"/>
  <c r="N1344"/>
  <c r="N1350"/>
  <c r="N1351"/>
  <c r="N1360"/>
  <c r="N1361"/>
  <c r="Z1079"/>
  <c r="H1084"/>
  <c r="N1085"/>
  <c r="N1087"/>
  <c r="N1090"/>
  <c r="N1098"/>
  <c r="N1099"/>
  <c r="F1100"/>
  <c r="T1100"/>
  <c r="N1103"/>
  <c r="T1107"/>
  <c r="N1122"/>
  <c r="N1123"/>
  <c r="Z1131"/>
  <c r="F1135"/>
  <c r="G1135" s="1"/>
  <c r="T1135"/>
  <c r="N1152"/>
  <c r="H1173"/>
  <c r="N1174"/>
  <c r="N1177"/>
  <c r="N1178"/>
  <c r="N1187"/>
  <c r="N1188"/>
  <c r="N1189"/>
  <c r="N1194"/>
  <c r="Z1199"/>
  <c r="N1207"/>
  <c r="N1208"/>
  <c r="N1216"/>
  <c r="N1226"/>
  <c r="N1232"/>
  <c r="Z1234"/>
  <c r="T1242"/>
  <c r="U1246"/>
  <c r="Z1247"/>
  <c r="N1248"/>
  <c r="N1249"/>
  <c r="Z1262"/>
  <c r="Z1276"/>
  <c r="T1282"/>
  <c r="S1288"/>
  <c r="T1305"/>
  <c r="N1310"/>
  <c r="S1313"/>
  <c r="T1313" s="1"/>
  <c r="Y1077"/>
  <c r="Y1086"/>
  <c r="M1108"/>
  <c r="N1108" s="1"/>
  <c r="Z1118"/>
  <c r="H1123"/>
  <c r="Y1131"/>
  <c r="S1135"/>
  <c r="M1142"/>
  <c r="N1142" s="1"/>
  <c r="H1189"/>
  <c r="Y1199"/>
  <c r="H1208"/>
  <c r="M1212"/>
  <c r="N1212" s="1"/>
  <c r="Y1247"/>
  <c r="H1248"/>
  <c r="H1249"/>
  <c r="Y1262"/>
  <c r="Y1276"/>
  <c r="H1277"/>
  <c r="Y1301"/>
  <c r="M1310"/>
  <c r="M1313"/>
  <c r="N1313" s="1"/>
  <c r="H1316"/>
  <c r="N1319"/>
  <c r="N819"/>
  <c r="N820"/>
  <c r="N827"/>
  <c r="N834"/>
  <c r="R815"/>
  <c r="Q815" s="1"/>
  <c r="G818"/>
  <c r="H818" s="1"/>
  <c r="G826"/>
  <c r="H826" s="1"/>
  <c r="H830"/>
  <c r="N822"/>
  <c r="T831"/>
  <c r="Z832"/>
  <c r="Z814"/>
  <c r="Y814"/>
  <c r="T814"/>
  <c r="S814"/>
  <c r="M814"/>
  <c r="F814"/>
  <c r="C814"/>
  <c r="Z813"/>
  <c r="Y813"/>
  <c r="T813"/>
  <c r="S813"/>
  <c r="N813"/>
  <c r="M813"/>
  <c r="F813"/>
  <c r="C813"/>
  <c r="Z812"/>
  <c r="Y812"/>
  <c r="T812"/>
  <c r="S812"/>
  <c r="M812"/>
  <c r="F812"/>
  <c r="C812"/>
  <c r="Z811"/>
  <c r="Y811"/>
  <c r="T811"/>
  <c r="S811"/>
  <c r="N811"/>
  <c r="M811"/>
  <c r="F811"/>
  <c r="C811"/>
  <c r="Z810"/>
  <c r="Y810"/>
  <c r="T810"/>
  <c r="S810"/>
  <c r="N810"/>
  <c r="M810"/>
  <c r="F810"/>
  <c r="C810"/>
  <c r="Z809"/>
  <c r="Y809"/>
  <c r="T809"/>
  <c r="S809"/>
  <c r="N809"/>
  <c r="M809"/>
  <c r="F809"/>
  <c r="C809"/>
  <c r="Z808"/>
  <c r="Y808"/>
  <c r="T808"/>
  <c r="S808"/>
  <c r="N808"/>
  <c r="M808"/>
  <c r="F808"/>
  <c r="C808"/>
  <c r="Z807"/>
  <c r="Y807"/>
  <c r="T807"/>
  <c r="S807"/>
  <c r="N807"/>
  <c r="M807"/>
  <c r="F807"/>
  <c r="C807"/>
  <c r="Z806"/>
  <c r="Y806"/>
  <c r="T806"/>
  <c r="S806"/>
  <c r="M806"/>
  <c r="F806"/>
  <c r="C806"/>
  <c r="Z805"/>
  <c r="Y805"/>
  <c r="T805"/>
  <c r="S805"/>
  <c r="N805"/>
  <c r="M805"/>
  <c r="F805"/>
  <c r="C805"/>
  <c r="Z804"/>
  <c r="Y804"/>
  <c r="T804"/>
  <c r="S804"/>
  <c r="N804"/>
  <c r="M804"/>
  <c r="F804"/>
  <c r="C804"/>
  <c r="Z803"/>
  <c r="Y803"/>
  <c r="T803"/>
  <c r="S803"/>
  <c r="N803"/>
  <c r="M803"/>
  <c r="F803"/>
  <c r="C803"/>
  <c r="Z802"/>
  <c r="Y802"/>
  <c r="T802"/>
  <c r="S802"/>
  <c r="N802"/>
  <c r="M802"/>
  <c r="F802"/>
  <c r="C802"/>
  <c r="Z801"/>
  <c r="Y801"/>
  <c r="T801"/>
  <c r="S801"/>
  <c r="M801"/>
  <c r="F801"/>
  <c r="C801"/>
  <c r="Z800"/>
  <c r="Y800"/>
  <c r="T800"/>
  <c r="S800"/>
  <c r="M800"/>
  <c r="F800"/>
  <c r="C800"/>
  <c r="X799"/>
  <c r="W799"/>
  <c r="V799"/>
  <c r="U799"/>
  <c r="R799"/>
  <c r="Q799"/>
  <c r="P799"/>
  <c r="O799"/>
  <c r="K799"/>
  <c r="J799"/>
  <c r="I799"/>
  <c r="Z798"/>
  <c r="Y798"/>
  <c r="T798"/>
  <c r="S798"/>
  <c r="N798"/>
  <c r="M798"/>
  <c r="F798"/>
  <c r="C798"/>
  <c r="Z797"/>
  <c r="Y797"/>
  <c r="T797"/>
  <c r="S797"/>
  <c r="M797"/>
  <c r="F797"/>
  <c r="C797"/>
  <c r="Z796"/>
  <c r="Y796"/>
  <c r="T796"/>
  <c r="S796"/>
  <c r="N796"/>
  <c r="M796"/>
  <c r="F796"/>
  <c r="C796"/>
  <c r="Y795"/>
  <c r="T795"/>
  <c r="S795"/>
  <c r="N795"/>
  <c r="M795"/>
  <c r="F795"/>
  <c r="C795"/>
  <c r="Y794"/>
  <c r="T794"/>
  <c r="S794"/>
  <c r="M794"/>
  <c r="F794"/>
  <c r="C794"/>
  <c r="Z793"/>
  <c r="Y793"/>
  <c r="T793"/>
  <c r="S793"/>
  <c r="M793"/>
  <c r="F793"/>
  <c r="C793"/>
  <c r="Z792"/>
  <c r="Y792"/>
  <c r="T792"/>
  <c r="S792"/>
  <c r="M792"/>
  <c r="F792"/>
  <c r="C792"/>
  <c r="X791"/>
  <c r="W791"/>
  <c r="V791"/>
  <c r="U791"/>
  <c r="R791"/>
  <c r="Q791"/>
  <c r="P791"/>
  <c r="O791"/>
  <c r="K791"/>
  <c r="J791"/>
  <c r="I791"/>
  <c r="Y790"/>
  <c r="T790"/>
  <c r="S790"/>
  <c r="M790"/>
  <c r="F790"/>
  <c r="C790"/>
  <c r="Z789"/>
  <c r="Y789"/>
  <c r="T789"/>
  <c r="S789"/>
  <c r="N789"/>
  <c r="M789"/>
  <c r="F789"/>
  <c r="C789"/>
  <c r="Z788"/>
  <c r="Y788"/>
  <c r="T788"/>
  <c r="S788"/>
  <c r="N788"/>
  <c r="M788"/>
  <c r="F788"/>
  <c r="C788"/>
  <c r="Z787"/>
  <c r="Y787"/>
  <c r="T787"/>
  <c r="S787"/>
  <c r="N787"/>
  <c r="M787"/>
  <c r="F787"/>
  <c r="C787"/>
  <c r="X786"/>
  <c r="W786"/>
  <c r="V786"/>
  <c r="U786"/>
  <c r="R786"/>
  <c r="Q786"/>
  <c r="P786"/>
  <c r="O786"/>
  <c r="K786"/>
  <c r="J786"/>
  <c r="I786"/>
  <c r="Z785"/>
  <c r="Y785"/>
  <c r="T785"/>
  <c r="S785"/>
  <c r="N785"/>
  <c r="M785"/>
  <c r="F785"/>
  <c r="C785"/>
  <c r="Z784"/>
  <c r="Y784"/>
  <c r="T784"/>
  <c r="S784"/>
  <c r="N784"/>
  <c r="M784"/>
  <c r="F784"/>
  <c r="C784"/>
  <c r="X783"/>
  <c r="W783"/>
  <c r="V783"/>
  <c r="U783"/>
  <c r="R783"/>
  <c r="Q783"/>
  <c r="P783"/>
  <c r="O783"/>
  <c r="K783"/>
  <c r="J783"/>
  <c r="I783"/>
  <c r="Z782"/>
  <c r="Y782"/>
  <c r="T782"/>
  <c r="S782"/>
  <c r="N782"/>
  <c r="M782"/>
  <c r="F782"/>
  <c r="C782"/>
  <c r="Z781"/>
  <c r="Y781"/>
  <c r="T781"/>
  <c r="S781"/>
  <c r="N781"/>
  <c r="M781"/>
  <c r="F781"/>
  <c r="C781"/>
  <c r="Z780"/>
  <c r="Y780"/>
  <c r="T780"/>
  <c r="S780"/>
  <c r="N780"/>
  <c r="M780"/>
  <c r="F780"/>
  <c r="C780"/>
  <c r="Z779"/>
  <c r="Y779"/>
  <c r="T779"/>
  <c r="S779"/>
  <c r="N779"/>
  <c r="M779"/>
  <c r="F779"/>
  <c r="C779"/>
  <c r="Z778"/>
  <c r="Y778"/>
  <c r="T778"/>
  <c r="S778"/>
  <c r="N778"/>
  <c r="M778"/>
  <c r="F778"/>
  <c r="C778"/>
  <c r="X777"/>
  <c r="W777"/>
  <c r="V777"/>
  <c r="U777"/>
  <c r="R777"/>
  <c r="Q777"/>
  <c r="P777"/>
  <c r="O777"/>
  <c r="K777"/>
  <c r="J777"/>
  <c r="I777"/>
  <c r="Z776"/>
  <c r="Y776"/>
  <c r="T776"/>
  <c r="S776"/>
  <c r="N776"/>
  <c r="M776"/>
  <c r="F776"/>
  <c r="C776"/>
  <c r="Z775"/>
  <c r="Y775"/>
  <c r="T775"/>
  <c r="S775"/>
  <c r="N775"/>
  <c r="M775"/>
  <c r="F775"/>
  <c r="C775"/>
  <c r="Z774"/>
  <c r="Y774"/>
  <c r="T774"/>
  <c r="S774"/>
  <c r="N774"/>
  <c r="M774"/>
  <c r="F774"/>
  <c r="C774"/>
  <c r="Z773"/>
  <c r="Y773"/>
  <c r="T773"/>
  <c r="S773"/>
  <c r="N773"/>
  <c r="M773"/>
  <c r="F773"/>
  <c r="C773"/>
  <c r="Z772"/>
  <c r="Y772"/>
  <c r="T772"/>
  <c r="S772"/>
  <c r="N772"/>
  <c r="M772"/>
  <c r="F772"/>
  <c r="C772"/>
  <c r="X771"/>
  <c r="W771"/>
  <c r="V771"/>
  <c r="U771"/>
  <c r="R771"/>
  <c r="Q771"/>
  <c r="P771"/>
  <c r="O771"/>
  <c r="K771"/>
  <c r="J771"/>
  <c r="I771"/>
  <c r="Z770"/>
  <c r="Y770"/>
  <c r="T770"/>
  <c r="S770"/>
  <c r="N770"/>
  <c r="M770"/>
  <c r="F770"/>
  <c r="C770"/>
  <c r="Z769"/>
  <c r="Y769"/>
  <c r="T769"/>
  <c r="S769"/>
  <c r="N769"/>
  <c r="M769"/>
  <c r="F769"/>
  <c r="C769"/>
  <c r="Z768"/>
  <c r="Y768"/>
  <c r="T768"/>
  <c r="S768"/>
  <c r="N768"/>
  <c r="M768"/>
  <c r="F768"/>
  <c r="C768"/>
  <c r="Y767"/>
  <c r="T767"/>
  <c r="S767"/>
  <c r="M767"/>
  <c r="F767"/>
  <c r="C767"/>
  <c r="Z766"/>
  <c r="Y766"/>
  <c r="T766"/>
  <c r="S766"/>
  <c r="M766"/>
  <c r="F766"/>
  <c r="C766"/>
  <c r="X765"/>
  <c r="W765"/>
  <c r="V765"/>
  <c r="U765"/>
  <c r="R765"/>
  <c r="Q765"/>
  <c r="P765"/>
  <c r="O765"/>
  <c r="K765"/>
  <c r="J765"/>
  <c r="I765"/>
  <c r="Z764"/>
  <c r="Y764"/>
  <c r="T764"/>
  <c r="S764"/>
  <c r="M764"/>
  <c r="F764"/>
  <c r="C764"/>
  <c r="Z763"/>
  <c r="Y763"/>
  <c r="T763"/>
  <c r="S763"/>
  <c r="M763"/>
  <c r="F763"/>
  <c r="C763"/>
  <c r="Z762"/>
  <c r="Y762"/>
  <c r="T762"/>
  <c r="S762"/>
  <c r="N762"/>
  <c r="M762"/>
  <c r="F762"/>
  <c r="C762"/>
  <c r="Z761"/>
  <c r="Y761"/>
  <c r="T761"/>
  <c r="S761"/>
  <c r="N761"/>
  <c r="M761"/>
  <c r="F761"/>
  <c r="C761"/>
  <c r="Z760"/>
  <c r="Y760"/>
  <c r="T760"/>
  <c r="S760"/>
  <c r="M760"/>
  <c r="F760"/>
  <c r="C760"/>
  <c r="Z759"/>
  <c r="Y759"/>
  <c r="T759"/>
  <c r="S759"/>
  <c r="N759"/>
  <c r="M759"/>
  <c r="F759"/>
  <c r="C759"/>
  <c r="Z758"/>
  <c r="Y758"/>
  <c r="T758"/>
  <c r="S758"/>
  <c r="M758"/>
  <c r="F758"/>
  <c r="C758"/>
  <c r="Z757"/>
  <c r="Y757"/>
  <c r="T757"/>
  <c r="S757"/>
  <c r="M757"/>
  <c r="F757"/>
  <c r="C757"/>
  <c r="X756"/>
  <c r="W756"/>
  <c r="V756"/>
  <c r="U756"/>
  <c r="R756"/>
  <c r="Q756"/>
  <c r="P756"/>
  <c r="O756"/>
  <c r="K756"/>
  <c r="J756"/>
  <c r="I756"/>
  <c r="Z755"/>
  <c r="Y755"/>
  <c r="T755"/>
  <c r="S755"/>
  <c r="M755"/>
  <c r="F755"/>
  <c r="C755"/>
  <c r="Z754"/>
  <c r="Y754"/>
  <c r="T754"/>
  <c r="S754"/>
  <c r="M754"/>
  <c r="F754"/>
  <c r="C754"/>
  <c r="Z753"/>
  <c r="Y753"/>
  <c r="S753"/>
  <c r="N753"/>
  <c r="M753"/>
  <c r="F753"/>
  <c r="C753"/>
  <c r="X752"/>
  <c r="W752"/>
  <c r="V752"/>
  <c r="U752"/>
  <c r="R752"/>
  <c r="Q752"/>
  <c r="P752"/>
  <c r="O752"/>
  <c r="K752"/>
  <c r="J752"/>
  <c r="I752"/>
  <c r="Z751"/>
  <c r="Y751"/>
  <c r="T751"/>
  <c r="S751"/>
  <c r="M751"/>
  <c r="F751"/>
  <c r="C751"/>
  <c r="Z750"/>
  <c r="Y750"/>
  <c r="T750"/>
  <c r="S750"/>
  <c r="N750"/>
  <c r="M750"/>
  <c r="F750"/>
  <c r="C750"/>
  <c r="Z749"/>
  <c r="Y749"/>
  <c r="T749"/>
  <c r="S749"/>
  <c r="N749"/>
  <c r="M749"/>
  <c r="F749"/>
  <c r="C749"/>
  <c r="Z748"/>
  <c r="Y748"/>
  <c r="T748"/>
  <c r="S748"/>
  <c r="M748"/>
  <c r="F748"/>
  <c r="C748"/>
  <c r="Z747"/>
  <c r="Y747"/>
  <c r="T747"/>
  <c r="S747"/>
  <c r="M747"/>
  <c r="F747"/>
  <c r="C747"/>
  <c r="Z746"/>
  <c r="Y746"/>
  <c r="T746"/>
  <c r="S746"/>
  <c r="N746"/>
  <c r="M746"/>
  <c r="F746"/>
  <c r="C746"/>
  <c r="Y745"/>
  <c r="S745"/>
  <c r="M745"/>
  <c r="F745"/>
  <c r="C745"/>
  <c r="Z744"/>
  <c r="Y744"/>
  <c r="T744"/>
  <c r="S744"/>
  <c r="M744"/>
  <c r="F744"/>
  <c r="C744"/>
  <c r="X743"/>
  <c r="W743"/>
  <c r="V743"/>
  <c r="U743"/>
  <c r="R743"/>
  <c r="Q743"/>
  <c r="P743"/>
  <c r="O743"/>
  <c r="K743"/>
  <c r="J743"/>
  <c r="I743"/>
  <c r="Z741"/>
  <c r="Y741"/>
  <c r="T741"/>
  <c r="S741"/>
  <c r="M741"/>
  <c r="F741"/>
  <c r="C741"/>
  <c r="Y740"/>
  <c r="T740"/>
  <c r="S740"/>
  <c r="N740"/>
  <c r="M740"/>
  <c r="F740"/>
  <c r="C740"/>
  <c r="Y739"/>
  <c r="T739"/>
  <c r="S739"/>
  <c r="M739"/>
  <c r="F739"/>
  <c r="C739"/>
  <c r="X738"/>
  <c r="W738"/>
  <c r="V738"/>
  <c r="U738"/>
  <c r="R738"/>
  <c r="Q738"/>
  <c r="P738"/>
  <c r="O738"/>
  <c r="K738"/>
  <c r="J738"/>
  <c r="I738"/>
  <c r="U737"/>
  <c r="Y737" s="1"/>
  <c r="T737"/>
  <c r="S737"/>
  <c r="N737"/>
  <c r="M737"/>
  <c r="F737"/>
  <c r="C737"/>
  <c r="Z736"/>
  <c r="Y736"/>
  <c r="T736"/>
  <c r="S736"/>
  <c r="M736"/>
  <c r="F736"/>
  <c r="C736"/>
  <c r="Y735"/>
  <c r="T735"/>
  <c r="S735"/>
  <c r="M735"/>
  <c r="F735"/>
  <c r="C735"/>
  <c r="X734"/>
  <c r="W734"/>
  <c r="V734"/>
  <c r="U734"/>
  <c r="R734"/>
  <c r="Q734"/>
  <c r="P734"/>
  <c r="O734"/>
  <c r="K734"/>
  <c r="J734"/>
  <c r="I734"/>
  <c r="Z733"/>
  <c r="Y733"/>
  <c r="T733"/>
  <c r="S733"/>
  <c r="N733"/>
  <c r="M733"/>
  <c r="F733"/>
  <c r="C733"/>
  <c r="Z732"/>
  <c r="Y732"/>
  <c r="T732"/>
  <c r="S732"/>
  <c r="M732"/>
  <c r="F732"/>
  <c r="C732"/>
  <c r="Y731"/>
  <c r="T731"/>
  <c r="S731"/>
  <c r="M731"/>
  <c r="F731"/>
  <c r="C731"/>
  <c r="Y730"/>
  <c r="T730"/>
  <c r="S730"/>
  <c r="N730"/>
  <c r="M730"/>
  <c r="F730"/>
  <c r="C730"/>
  <c r="Z729"/>
  <c r="Y729"/>
  <c r="T729"/>
  <c r="S729"/>
  <c r="M729"/>
  <c r="F729"/>
  <c r="C729"/>
  <c r="X728"/>
  <c r="W728"/>
  <c r="V728"/>
  <c r="U728"/>
  <c r="R728"/>
  <c r="Q728"/>
  <c r="P728"/>
  <c r="O728"/>
  <c r="K728"/>
  <c r="J728"/>
  <c r="I728"/>
  <c r="X727"/>
  <c r="U727"/>
  <c r="C727" s="1"/>
  <c r="T727"/>
  <c r="S727"/>
  <c r="M727"/>
  <c r="F727"/>
  <c r="X726"/>
  <c r="Y726" s="1"/>
  <c r="U726"/>
  <c r="S726"/>
  <c r="M726"/>
  <c r="F726"/>
  <c r="C726"/>
  <c r="X725"/>
  <c r="U725"/>
  <c r="U723" s="1"/>
  <c r="S725"/>
  <c r="M725"/>
  <c r="F725"/>
  <c r="C725"/>
  <c r="Y724"/>
  <c r="X724"/>
  <c r="U724"/>
  <c r="S724"/>
  <c r="M724"/>
  <c r="F724"/>
  <c r="C724"/>
  <c r="X723"/>
  <c r="W723"/>
  <c r="V723"/>
  <c r="R723"/>
  <c r="Q723"/>
  <c r="P723"/>
  <c r="O723"/>
  <c r="K723"/>
  <c r="J723"/>
  <c r="I723"/>
  <c r="Z722"/>
  <c r="Y722"/>
  <c r="T722"/>
  <c r="S722"/>
  <c r="M722"/>
  <c r="F722"/>
  <c r="C722"/>
  <c r="Z721"/>
  <c r="Y721"/>
  <c r="T721"/>
  <c r="S721"/>
  <c r="M721"/>
  <c r="F721"/>
  <c r="C721"/>
  <c r="Y720"/>
  <c r="T720"/>
  <c r="S720"/>
  <c r="M720"/>
  <c r="F720"/>
  <c r="C720"/>
  <c r="Z719"/>
  <c r="Y719"/>
  <c r="T719"/>
  <c r="S719"/>
  <c r="M719"/>
  <c r="F719"/>
  <c r="C719"/>
  <c r="Z718"/>
  <c r="Y718"/>
  <c r="T718"/>
  <c r="S718"/>
  <c r="N718"/>
  <c r="M718"/>
  <c r="F718"/>
  <c r="C718"/>
  <c r="Z717"/>
  <c r="Y717"/>
  <c r="T717"/>
  <c r="S717"/>
  <c r="M717"/>
  <c r="F717"/>
  <c r="C717"/>
  <c r="Z716"/>
  <c r="Y716"/>
  <c r="T716"/>
  <c r="S716"/>
  <c r="N716"/>
  <c r="M716"/>
  <c r="F716"/>
  <c r="C716"/>
  <c r="Y715"/>
  <c r="S715"/>
  <c r="M715"/>
  <c r="F715"/>
  <c r="C715"/>
  <c r="Y714"/>
  <c r="T714"/>
  <c r="S714"/>
  <c r="M714"/>
  <c r="F714"/>
  <c r="C714"/>
  <c r="X713"/>
  <c r="W713"/>
  <c r="V713"/>
  <c r="U713"/>
  <c r="R713"/>
  <c r="Q713"/>
  <c r="P713"/>
  <c r="O713"/>
  <c r="K713"/>
  <c r="J713"/>
  <c r="I713"/>
  <c r="Y712"/>
  <c r="T712"/>
  <c r="S712"/>
  <c r="M712"/>
  <c r="F712"/>
  <c r="C712"/>
  <c r="Z711"/>
  <c r="Y711"/>
  <c r="T711"/>
  <c r="S711"/>
  <c r="M711"/>
  <c r="F711"/>
  <c r="C711"/>
  <c r="Z710"/>
  <c r="Y710"/>
  <c r="T710"/>
  <c r="S710"/>
  <c r="N710"/>
  <c r="M710"/>
  <c r="F710"/>
  <c r="C710"/>
  <c r="X709"/>
  <c r="W709"/>
  <c r="V709"/>
  <c r="U709"/>
  <c r="R709"/>
  <c r="Q709"/>
  <c r="P709"/>
  <c r="O709"/>
  <c r="K709"/>
  <c r="J709"/>
  <c r="I709"/>
  <c r="Z708"/>
  <c r="Y708"/>
  <c r="T708"/>
  <c r="S708"/>
  <c r="M708"/>
  <c r="F708"/>
  <c r="C708"/>
  <c r="Z707"/>
  <c r="Y707"/>
  <c r="T707"/>
  <c r="S707"/>
  <c r="M707"/>
  <c r="F707"/>
  <c r="C707"/>
  <c r="X706"/>
  <c r="W706"/>
  <c r="V706"/>
  <c r="U706"/>
  <c r="R706"/>
  <c r="Q706"/>
  <c r="P706"/>
  <c r="O706"/>
  <c r="K706"/>
  <c r="J706"/>
  <c r="I706"/>
  <c r="Y705"/>
  <c r="T705"/>
  <c r="S705"/>
  <c r="M705"/>
  <c r="F705"/>
  <c r="C705"/>
  <c r="Z704"/>
  <c r="Y704"/>
  <c r="T704"/>
  <c r="S704"/>
  <c r="N704"/>
  <c r="M704"/>
  <c r="F704"/>
  <c r="C704"/>
  <c r="Y703"/>
  <c r="T703"/>
  <c r="S703"/>
  <c r="M703"/>
  <c r="F703"/>
  <c r="C703"/>
  <c r="Y702"/>
  <c r="T702"/>
  <c r="S702"/>
  <c r="M702"/>
  <c r="F702"/>
  <c r="C702"/>
  <c r="Z701"/>
  <c r="Y701"/>
  <c r="T701"/>
  <c r="S701"/>
  <c r="N701"/>
  <c r="M701"/>
  <c r="F701"/>
  <c r="C701"/>
  <c r="Z700"/>
  <c r="Y700"/>
  <c r="T700"/>
  <c r="S700"/>
  <c r="M700"/>
  <c r="F700"/>
  <c r="C700"/>
  <c r="Z699"/>
  <c r="Y699"/>
  <c r="T699"/>
  <c r="S699"/>
  <c r="N699"/>
  <c r="M699"/>
  <c r="F699"/>
  <c r="C699"/>
  <c r="Z698"/>
  <c r="Y698"/>
  <c r="T698"/>
  <c r="S698"/>
  <c r="N698"/>
  <c r="M698"/>
  <c r="F698"/>
  <c r="C698"/>
  <c r="Z697"/>
  <c r="Y697"/>
  <c r="T697"/>
  <c r="S697"/>
  <c r="M697"/>
  <c r="F697"/>
  <c r="C697"/>
  <c r="Y696"/>
  <c r="T696"/>
  <c r="S696"/>
  <c r="M696"/>
  <c r="F696"/>
  <c r="C696"/>
  <c r="Z695"/>
  <c r="Y695"/>
  <c r="T695"/>
  <c r="S695"/>
  <c r="M695"/>
  <c r="F695"/>
  <c r="C695"/>
  <c r="X694"/>
  <c r="W694"/>
  <c r="V694"/>
  <c r="U694"/>
  <c r="R694"/>
  <c r="Q694"/>
  <c r="P694"/>
  <c r="O694"/>
  <c r="K694"/>
  <c r="J694"/>
  <c r="I694"/>
  <c r="Y693"/>
  <c r="T693"/>
  <c r="S693"/>
  <c r="M693"/>
  <c r="F693"/>
  <c r="C693"/>
  <c r="Z692"/>
  <c r="Y692"/>
  <c r="T692"/>
  <c r="S692"/>
  <c r="M692"/>
  <c r="F692"/>
  <c r="C692"/>
  <c r="Y691"/>
  <c r="T691"/>
  <c r="S691"/>
  <c r="N691"/>
  <c r="M691"/>
  <c r="F691"/>
  <c r="C691"/>
  <c r="X690"/>
  <c r="W690"/>
  <c r="V690"/>
  <c r="U690"/>
  <c r="R690"/>
  <c r="Q690"/>
  <c r="P690"/>
  <c r="O690"/>
  <c r="K690"/>
  <c r="J690"/>
  <c r="I690"/>
  <c r="Z689"/>
  <c r="Y689"/>
  <c r="T689"/>
  <c r="S689"/>
  <c r="N689"/>
  <c r="M689"/>
  <c r="F689"/>
  <c r="C689"/>
  <c r="Z688"/>
  <c r="Y688"/>
  <c r="T688"/>
  <c r="S688"/>
  <c r="N688"/>
  <c r="M688"/>
  <c r="F688"/>
  <c r="C688"/>
  <c r="Z687"/>
  <c r="Y687"/>
  <c r="T687"/>
  <c r="S687"/>
  <c r="N687"/>
  <c r="M687"/>
  <c r="F687"/>
  <c r="C687"/>
  <c r="Z686"/>
  <c r="Y686"/>
  <c r="T686"/>
  <c r="S686"/>
  <c r="N686"/>
  <c r="M686"/>
  <c r="F686"/>
  <c r="C686"/>
  <c r="Z685"/>
  <c r="Y685"/>
  <c r="T685"/>
  <c r="S685"/>
  <c r="N685"/>
  <c r="M685"/>
  <c r="F685"/>
  <c r="C685"/>
  <c r="Z684"/>
  <c r="Y684"/>
  <c r="T684"/>
  <c r="S684"/>
  <c r="M684"/>
  <c r="F684"/>
  <c r="C684"/>
  <c r="Z683"/>
  <c r="Y683"/>
  <c r="T683"/>
  <c r="S683"/>
  <c r="N683"/>
  <c r="M683"/>
  <c r="F683"/>
  <c r="C683"/>
  <c r="Z682"/>
  <c r="Y682"/>
  <c r="T682"/>
  <c r="S682"/>
  <c r="M682"/>
  <c r="F682"/>
  <c r="C682"/>
  <c r="Z681"/>
  <c r="Y681"/>
  <c r="T681"/>
  <c r="S681"/>
  <c r="N681"/>
  <c r="M681"/>
  <c r="F681"/>
  <c r="C681"/>
  <c r="Z680"/>
  <c r="Y680"/>
  <c r="T680"/>
  <c r="S680"/>
  <c r="N680"/>
  <c r="M680"/>
  <c r="F680"/>
  <c r="C680"/>
  <c r="Z679"/>
  <c r="Y679"/>
  <c r="T679"/>
  <c r="S679"/>
  <c r="M679"/>
  <c r="F679"/>
  <c r="C679"/>
  <c r="Z678"/>
  <c r="Y678"/>
  <c r="T678"/>
  <c r="S678"/>
  <c r="M678"/>
  <c r="F678"/>
  <c r="C678"/>
  <c r="X677"/>
  <c r="W677"/>
  <c r="V677"/>
  <c r="U677"/>
  <c r="R677"/>
  <c r="Q677"/>
  <c r="P677"/>
  <c r="O677"/>
  <c r="K677"/>
  <c r="J677"/>
  <c r="I677"/>
  <c r="Z676"/>
  <c r="Y676"/>
  <c r="T676"/>
  <c r="S676"/>
  <c r="M676"/>
  <c r="F676"/>
  <c r="C676"/>
  <c r="Z675"/>
  <c r="Y675"/>
  <c r="T675"/>
  <c r="S675"/>
  <c r="M675"/>
  <c r="F675"/>
  <c r="C675"/>
  <c r="Y674"/>
  <c r="T674"/>
  <c r="S674"/>
  <c r="M674"/>
  <c r="F674"/>
  <c r="C674"/>
  <c r="Y673"/>
  <c r="T673"/>
  <c r="S673"/>
  <c r="M673"/>
  <c r="F673"/>
  <c r="C673"/>
  <c r="X672"/>
  <c r="W672"/>
  <c r="V672"/>
  <c r="U672"/>
  <c r="R672"/>
  <c r="Q672"/>
  <c r="P672"/>
  <c r="O672"/>
  <c r="K672"/>
  <c r="J672"/>
  <c r="I672"/>
  <c r="U670"/>
  <c r="Y670" s="1"/>
  <c r="T670"/>
  <c r="S670"/>
  <c r="M670"/>
  <c r="F670"/>
  <c r="Z669"/>
  <c r="Y669"/>
  <c r="T669"/>
  <c r="S669"/>
  <c r="N669"/>
  <c r="M669"/>
  <c r="F669"/>
  <c r="C669"/>
  <c r="Y668"/>
  <c r="T668"/>
  <c r="S668"/>
  <c r="N668"/>
  <c r="M668"/>
  <c r="F668"/>
  <c r="C668"/>
  <c r="Z667"/>
  <c r="Y667"/>
  <c r="T667"/>
  <c r="S667"/>
  <c r="N667"/>
  <c r="M667"/>
  <c r="F667"/>
  <c r="C667"/>
  <c r="Z666"/>
  <c r="Y666"/>
  <c r="T666"/>
  <c r="S666"/>
  <c r="N666"/>
  <c r="M666"/>
  <c r="F666"/>
  <c r="C666"/>
  <c r="X665"/>
  <c r="W665"/>
  <c r="V665"/>
  <c r="U665"/>
  <c r="R665"/>
  <c r="Q665"/>
  <c r="P665"/>
  <c r="O665"/>
  <c r="K665"/>
  <c r="J665"/>
  <c r="I665"/>
  <c r="Z664"/>
  <c r="Y664"/>
  <c r="T664"/>
  <c r="S664"/>
  <c r="N664"/>
  <c r="M664"/>
  <c r="F664"/>
  <c r="C664"/>
  <c r="Y663"/>
  <c r="T663"/>
  <c r="S663"/>
  <c r="M663"/>
  <c r="F663"/>
  <c r="C663"/>
  <c r="Z662"/>
  <c r="Y662"/>
  <c r="T662"/>
  <c r="S662"/>
  <c r="N662"/>
  <c r="M662"/>
  <c r="F662"/>
  <c r="C662"/>
  <c r="X661"/>
  <c r="W661"/>
  <c r="V661"/>
  <c r="U661"/>
  <c r="R661"/>
  <c r="Q661"/>
  <c r="P661"/>
  <c r="O661"/>
  <c r="K661"/>
  <c r="J661"/>
  <c r="I661"/>
  <c r="Z660"/>
  <c r="Y660"/>
  <c r="T660"/>
  <c r="S660"/>
  <c r="N660"/>
  <c r="M660"/>
  <c r="F660"/>
  <c r="C660"/>
  <c r="Y659"/>
  <c r="T659"/>
  <c r="S659"/>
  <c r="N659"/>
  <c r="M659"/>
  <c r="F659"/>
  <c r="C659"/>
  <c r="X658"/>
  <c r="W658"/>
  <c r="V658"/>
  <c r="U658"/>
  <c r="R658"/>
  <c r="Q658"/>
  <c r="P658"/>
  <c r="O658"/>
  <c r="K658"/>
  <c r="J658"/>
  <c r="I658"/>
  <c r="Z657"/>
  <c r="Y657"/>
  <c r="T657"/>
  <c r="S657"/>
  <c r="N657"/>
  <c r="M657"/>
  <c r="F657"/>
  <c r="C657"/>
  <c r="Z656"/>
  <c r="Y656"/>
  <c r="T656"/>
  <c r="S656"/>
  <c r="N656"/>
  <c r="M656"/>
  <c r="F656"/>
  <c r="C656"/>
  <c r="X655"/>
  <c r="W655"/>
  <c r="V655"/>
  <c r="U655"/>
  <c r="R655"/>
  <c r="Q655"/>
  <c r="P655"/>
  <c r="O655"/>
  <c r="K655"/>
  <c r="J655"/>
  <c r="I655"/>
  <c r="Y654"/>
  <c r="T654"/>
  <c r="S654"/>
  <c r="N654"/>
  <c r="M654"/>
  <c r="F654"/>
  <c r="C654"/>
  <c r="Z653"/>
  <c r="Y653"/>
  <c r="T653"/>
  <c r="S653"/>
  <c r="N653"/>
  <c r="M653"/>
  <c r="F653"/>
  <c r="C653"/>
  <c r="X652"/>
  <c r="W652"/>
  <c r="V652"/>
  <c r="U652"/>
  <c r="R652"/>
  <c r="Q652"/>
  <c r="P652"/>
  <c r="O652"/>
  <c r="N652"/>
  <c r="K652"/>
  <c r="J652"/>
  <c r="Z651"/>
  <c r="Y651"/>
  <c r="T651"/>
  <c r="S651"/>
  <c r="M651"/>
  <c r="F651"/>
  <c r="C651"/>
  <c r="Y650"/>
  <c r="T650"/>
  <c r="S650"/>
  <c r="M650"/>
  <c r="F650"/>
  <c r="C650"/>
  <c r="X649"/>
  <c r="W649"/>
  <c r="V649"/>
  <c r="U649"/>
  <c r="R649"/>
  <c r="Q649"/>
  <c r="P649"/>
  <c r="O649"/>
  <c r="K649"/>
  <c r="J649"/>
  <c r="I649"/>
  <c r="Y648"/>
  <c r="T648"/>
  <c r="S648"/>
  <c r="M648"/>
  <c r="F648"/>
  <c r="C648"/>
  <c r="Y647"/>
  <c r="T647"/>
  <c r="S647"/>
  <c r="M647"/>
  <c r="F647"/>
  <c r="C647"/>
  <c r="X646"/>
  <c r="W646"/>
  <c r="V646"/>
  <c r="U646"/>
  <c r="R646"/>
  <c r="Q646"/>
  <c r="P646"/>
  <c r="O646"/>
  <c r="K646"/>
  <c r="J646"/>
  <c r="I646"/>
  <c r="Z645"/>
  <c r="Y645"/>
  <c r="T645"/>
  <c r="S645"/>
  <c r="N645"/>
  <c r="M645"/>
  <c r="F645"/>
  <c r="C645"/>
  <c r="Z644"/>
  <c r="Y644"/>
  <c r="T644"/>
  <c r="S644"/>
  <c r="N644"/>
  <c r="M644"/>
  <c r="F644"/>
  <c r="C644"/>
  <c r="Z643"/>
  <c r="Y643"/>
  <c r="T643"/>
  <c r="S643"/>
  <c r="M643"/>
  <c r="F643"/>
  <c r="C643"/>
  <c r="Z642"/>
  <c r="Y642"/>
  <c r="T642"/>
  <c r="S642"/>
  <c r="M642"/>
  <c r="F642"/>
  <c r="C642"/>
  <c r="X641"/>
  <c r="W641"/>
  <c r="V641"/>
  <c r="U641"/>
  <c r="R641"/>
  <c r="Q641"/>
  <c r="P641"/>
  <c r="O641"/>
  <c r="K641"/>
  <c r="J641"/>
  <c r="I641"/>
  <c r="Y640"/>
  <c r="T640"/>
  <c r="S640"/>
  <c r="M640"/>
  <c r="F640"/>
  <c r="C640"/>
  <c r="Z639"/>
  <c r="Y639"/>
  <c r="T639"/>
  <c r="S639"/>
  <c r="N639"/>
  <c r="M639"/>
  <c r="F639"/>
  <c r="C639"/>
  <c r="Z638"/>
  <c r="Y638"/>
  <c r="T638"/>
  <c r="S638"/>
  <c r="M638"/>
  <c r="F638"/>
  <c r="C638"/>
  <c r="Z637"/>
  <c r="Y637"/>
  <c r="T637"/>
  <c r="S637"/>
  <c r="M637"/>
  <c r="F637"/>
  <c r="C637"/>
  <c r="X636"/>
  <c r="W636"/>
  <c r="V636"/>
  <c r="U636"/>
  <c r="R636"/>
  <c r="Q636"/>
  <c r="P636"/>
  <c r="O636"/>
  <c r="K636"/>
  <c r="J636"/>
  <c r="I636"/>
  <c r="Z635"/>
  <c r="Y635"/>
  <c r="T635"/>
  <c r="S635"/>
  <c r="M635"/>
  <c r="F635"/>
  <c r="C635"/>
  <c r="Y634"/>
  <c r="T634"/>
  <c r="S634"/>
  <c r="M634"/>
  <c r="F634"/>
  <c r="C634"/>
  <c r="Z633"/>
  <c r="Y633"/>
  <c r="T633"/>
  <c r="S633"/>
  <c r="M633"/>
  <c r="F633"/>
  <c r="C633"/>
  <c r="Z632"/>
  <c r="Y632"/>
  <c r="T632"/>
  <c r="S632"/>
  <c r="M632"/>
  <c r="F632"/>
  <c r="C632"/>
  <c r="Z631"/>
  <c r="Y631"/>
  <c r="T631"/>
  <c r="S631"/>
  <c r="M631"/>
  <c r="F631"/>
  <c r="C631"/>
  <c r="Z630"/>
  <c r="Y630"/>
  <c r="T630"/>
  <c r="S630"/>
  <c r="N630"/>
  <c r="M630"/>
  <c r="F630"/>
  <c r="C630"/>
  <c r="Y629"/>
  <c r="T629"/>
  <c r="S629"/>
  <c r="M629"/>
  <c r="F629"/>
  <c r="C629"/>
  <c r="Z628"/>
  <c r="Y628"/>
  <c r="T628"/>
  <c r="S628"/>
  <c r="M628"/>
  <c r="F628"/>
  <c r="C628"/>
  <c r="X627"/>
  <c r="W627"/>
  <c r="V627"/>
  <c r="U627"/>
  <c r="R627"/>
  <c r="Q627"/>
  <c r="P627"/>
  <c r="O627"/>
  <c r="K627"/>
  <c r="J627"/>
  <c r="I627"/>
  <c r="Y626"/>
  <c r="T626"/>
  <c r="S626"/>
  <c r="M626"/>
  <c r="F626"/>
  <c r="C626"/>
  <c r="Z625"/>
  <c r="Y625"/>
  <c r="T625"/>
  <c r="S625"/>
  <c r="M625"/>
  <c r="F625"/>
  <c r="C625"/>
  <c r="Z624"/>
  <c r="Y624"/>
  <c r="T624"/>
  <c r="S624"/>
  <c r="M624"/>
  <c r="F624"/>
  <c r="C624"/>
  <c r="Z623"/>
  <c r="Y623"/>
  <c r="T623"/>
  <c r="S623"/>
  <c r="N623"/>
  <c r="M623"/>
  <c r="F623"/>
  <c r="C623"/>
  <c r="Y622"/>
  <c r="T622"/>
  <c r="S622"/>
  <c r="M622"/>
  <c r="F622"/>
  <c r="C622"/>
  <c r="Y621"/>
  <c r="T621"/>
  <c r="S621"/>
  <c r="M621"/>
  <c r="F621"/>
  <c r="C621"/>
  <c r="X620"/>
  <c r="W620"/>
  <c r="V620"/>
  <c r="U620"/>
  <c r="R620"/>
  <c r="Q620"/>
  <c r="P620"/>
  <c r="O620"/>
  <c r="K620"/>
  <c r="J620"/>
  <c r="I620"/>
  <c r="Z619"/>
  <c r="Y619"/>
  <c r="T619"/>
  <c r="S619"/>
  <c r="M619"/>
  <c r="F619"/>
  <c r="C619"/>
  <c r="Z618"/>
  <c r="Y618"/>
  <c r="T618"/>
  <c r="S618"/>
  <c r="M618"/>
  <c r="F618"/>
  <c r="C618"/>
  <c r="Z617"/>
  <c r="Y617"/>
  <c r="T617"/>
  <c r="S617"/>
  <c r="M617"/>
  <c r="F617"/>
  <c r="C617"/>
  <c r="Z616"/>
  <c r="Y616"/>
  <c r="T616"/>
  <c r="S616"/>
  <c r="M616"/>
  <c r="F616"/>
  <c r="C616"/>
  <c r="Y615"/>
  <c r="T615"/>
  <c r="S615"/>
  <c r="M615"/>
  <c r="F615"/>
  <c r="C615"/>
  <c r="X614"/>
  <c r="W614"/>
  <c r="V614"/>
  <c r="U614"/>
  <c r="R614"/>
  <c r="Q614"/>
  <c r="P614"/>
  <c r="O614"/>
  <c r="K614"/>
  <c r="J614"/>
  <c r="I614"/>
  <c r="Y613"/>
  <c r="T613"/>
  <c r="S613"/>
  <c r="M613"/>
  <c r="F613"/>
  <c r="C613"/>
  <c r="Z612"/>
  <c r="Y612"/>
  <c r="T612"/>
  <c r="S612"/>
  <c r="N612"/>
  <c r="M612"/>
  <c r="F612"/>
  <c r="C612"/>
  <c r="Y611"/>
  <c r="T611"/>
  <c r="S611"/>
  <c r="N611"/>
  <c r="M611"/>
  <c r="F611"/>
  <c r="C611"/>
  <c r="Z610"/>
  <c r="Y610"/>
  <c r="T610"/>
  <c r="S610"/>
  <c r="N610"/>
  <c r="M610"/>
  <c r="F610"/>
  <c r="C610"/>
  <c r="Z609"/>
  <c r="Y609"/>
  <c r="T609"/>
  <c r="S609"/>
  <c r="N609"/>
  <c r="M609"/>
  <c r="F609"/>
  <c r="C609"/>
  <c r="Z608"/>
  <c r="Y608"/>
  <c r="T608"/>
  <c r="S608"/>
  <c r="N608"/>
  <c r="M608"/>
  <c r="F608"/>
  <c r="C608"/>
  <c r="Y607"/>
  <c r="T607"/>
  <c r="S607"/>
  <c r="M607"/>
  <c r="F607"/>
  <c r="C607"/>
  <c r="X606"/>
  <c r="W606"/>
  <c r="V606"/>
  <c r="U606"/>
  <c r="R606"/>
  <c r="Q606"/>
  <c r="P606"/>
  <c r="O606"/>
  <c r="K606"/>
  <c r="J606"/>
  <c r="I606"/>
  <c r="Z605"/>
  <c r="Y605"/>
  <c r="T605"/>
  <c r="S605"/>
  <c r="M605"/>
  <c r="F605"/>
  <c r="C605"/>
  <c r="Z604"/>
  <c r="Y604"/>
  <c r="T604"/>
  <c r="S604"/>
  <c r="N604"/>
  <c r="M604"/>
  <c r="F604"/>
  <c r="C604"/>
  <c r="Z603"/>
  <c r="Y603"/>
  <c r="T603"/>
  <c r="S603"/>
  <c r="N603"/>
  <c r="M603"/>
  <c r="F603"/>
  <c r="C603"/>
  <c r="Z602"/>
  <c r="Y602"/>
  <c r="T602"/>
  <c r="S602"/>
  <c r="N602"/>
  <c r="M602"/>
  <c r="F602"/>
  <c r="C602"/>
  <c r="Z601"/>
  <c r="Y601"/>
  <c r="T601"/>
  <c r="S601"/>
  <c r="N601"/>
  <c r="M601"/>
  <c r="F601"/>
  <c r="C601"/>
  <c r="Z600"/>
  <c r="Y600"/>
  <c r="T600"/>
  <c r="S600"/>
  <c r="N600"/>
  <c r="M600"/>
  <c r="F600"/>
  <c r="C600"/>
  <c r="Z599"/>
  <c r="Y599"/>
  <c r="T599"/>
  <c r="S599"/>
  <c r="N599"/>
  <c r="M599"/>
  <c r="F599"/>
  <c r="C599"/>
  <c r="Z598"/>
  <c r="Y598"/>
  <c r="T598"/>
  <c r="S598"/>
  <c r="N598"/>
  <c r="M598"/>
  <c r="F598"/>
  <c r="C598"/>
  <c r="Z597"/>
  <c r="Y597"/>
  <c r="T597"/>
  <c r="S597"/>
  <c r="N597"/>
  <c r="M597"/>
  <c r="F597"/>
  <c r="C597"/>
  <c r="X596"/>
  <c r="W596"/>
  <c r="V596"/>
  <c r="U596"/>
  <c r="R596"/>
  <c r="Q596"/>
  <c r="P596"/>
  <c r="O596"/>
  <c r="K596"/>
  <c r="J596"/>
  <c r="I596"/>
  <c r="Z595"/>
  <c r="Y595"/>
  <c r="T595"/>
  <c r="S595"/>
  <c r="M595"/>
  <c r="F595"/>
  <c r="C595"/>
  <c r="Z594"/>
  <c r="Y594"/>
  <c r="T594"/>
  <c r="S594"/>
  <c r="N594"/>
  <c r="M594"/>
  <c r="F594"/>
  <c r="C594"/>
  <c r="Z593"/>
  <c r="Y593"/>
  <c r="T593"/>
  <c r="S593"/>
  <c r="N593"/>
  <c r="M593"/>
  <c r="F593"/>
  <c r="C593"/>
  <c r="X592"/>
  <c r="W592"/>
  <c r="V592"/>
  <c r="U592"/>
  <c r="R592"/>
  <c r="Q592"/>
  <c r="P592"/>
  <c r="O592"/>
  <c r="K592"/>
  <c r="J592"/>
  <c r="I592"/>
  <c r="Y591"/>
  <c r="T591"/>
  <c r="S591"/>
  <c r="N591"/>
  <c r="M591"/>
  <c r="F591"/>
  <c r="C591"/>
  <c r="Z590"/>
  <c r="Y590"/>
  <c r="T590"/>
  <c r="S590"/>
  <c r="M590"/>
  <c r="F590"/>
  <c r="C590"/>
  <c r="Z589"/>
  <c r="Y589"/>
  <c r="T589"/>
  <c r="S589"/>
  <c r="M589"/>
  <c r="F589"/>
  <c r="C589"/>
  <c r="X588"/>
  <c r="Y588" s="1"/>
  <c r="U588"/>
  <c r="S588"/>
  <c r="M588"/>
  <c r="F588"/>
  <c r="C588"/>
  <c r="Z587"/>
  <c r="Y587"/>
  <c r="T587"/>
  <c r="S587"/>
  <c r="N587"/>
  <c r="M587"/>
  <c r="F587"/>
  <c r="C587"/>
  <c r="Z586"/>
  <c r="Y586"/>
  <c r="T586"/>
  <c r="S586"/>
  <c r="N586"/>
  <c r="M586"/>
  <c r="F586"/>
  <c r="C586"/>
  <c r="Y585"/>
  <c r="T585"/>
  <c r="S585"/>
  <c r="M585"/>
  <c r="F585"/>
  <c r="C585"/>
  <c r="Z584"/>
  <c r="Y584"/>
  <c r="T584"/>
  <c r="S584"/>
  <c r="M584"/>
  <c r="F584"/>
  <c r="C584"/>
  <c r="W583"/>
  <c r="V583"/>
  <c r="U583"/>
  <c r="R583"/>
  <c r="Q583"/>
  <c r="P583"/>
  <c r="O583"/>
  <c r="K583"/>
  <c r="J583"/>
  <c r="I583"/>
  <c r="Z582"/>
  <c r="Y582"/>
  <c r="T582"/>
  <c r="S582"/>
  <c r="N582"/>
  <c r="M582"/>
  <c r="F582"/>
  <c r="C582"/>
  <c r="X581"/>
  <c r="W581"/>
  <c r="V581"/>
  <c r="U581"/>
  <c r="R581"/>
  <c r="Q581"/>
  <c r="P581"/>
  <c r="O581"/>
  <c r="K581"/>
  <c r="J581"/>
  <c r="I581"/>
  <c r="Z580"/>
  <c r="Y580"/>
  <c r="T580"/>
  <c r="S580"/>
  <c r="M580"/>
  <c r="F580"/>
  <c r="C580"/>
  <c r="Z579"/>
  <c r="Y579"/>
  <c r="T579"/>
  <c r="S579"/>
  <c r="N579"/>
  <c r="M579"/>
  <c r="F579"/>
  <c r="C579"/>
  <c r="Y578"/>
  <c r="T578"/>
  <c r="S578"/>
  <c r="M578"/>
  <c r="F578"/>
  <c r="C578"/>
  <c r="Z577"/>
  <c r="Y577"/>
  <c r="T577"/>
  <c r="S577"/>
  <c r="M577"/>
  <c r="F577"/>
  <c r="C577"/>
  <c r="Z576"/>
  <c r="Y576"/>
  <c r="T576"/>
  <c r="S576"/>
  <c r="M576"/>
  <c r="F576"/>
  <c r="C576"/>
  <c r="Z575"/>
  <c r="Y575"/>
  <c r="T575"/>
  <c r="S575"/>
  <c r="N575"/>
  <c r="M575"/>
  <c r="F575"/>
  <c r="C575"/>
  <c r="Z574"/>
  <c r="Y574"/>
  <c r="T574"/>
  <c r="S574"/>
  <c r="M574"/>
  <c r="F574"/>
  <c r="C574"/>
  <c r="Z573"/>
  <c r="Y573"/>
  <c r="T573"/>
  <c r="S573"/>
  <c r="N573"/>
  <c r="M573"/>
  <c r="F573"/>
  <c r="C573"/>
  <c r="Y572"/>
  <c r="T572"/>
  <c r="S572"/>
  <c r="M572"/>
  <c r="F572"/>
  <c r="C572"/>
  <c r="Z571"/>
  <c r="Y571"/>
  <c r="T571"/>
  <c r="S571"/>
  <c r="M571"/>
  <c r="F571"/>
  <c r="C571"/>
  <c r="X570"/>
  <c r="W570"/>
  <c r="V570"/>
  <c r="U570"/>
  <c r="R570"/>
  <c r="Q570"/>
  <c r="P570"/>
  <c r="O570"/>
  <c r="K570"/>
  <c r="J570"/>
  <c r="I570"/>
  <c r="Z569"/>
  <c r="Y569"/>
  <c r="T569"/>
  <c r="S569"/>
  <c r="M569"/>
  <c r="F569"/>
  <c r="C569"/>
  <c r="Z568"/>
  <c r="Y568"/>
  <c r="T568"/>
  <c r="S568"/>
  <c r="M568"/>
  <c r="F568"/>
  <c r="C568"/>
  <c r="Y567"/>
  <c r="T567"/>
  <c r="S567"/>
  <c r="N567"/>
  <c r="M567"/>
  <c r="F567"/>
  <c r="C567"/>
  <c r="Z566"/>
  <c r="Y566"/>
  <c r="T566"/>
  <c r="S566"/>
  <c r="N566"/>
  <c r="M566"/>
  <c r="F566"/>
  <c r="C566"/>
  <c r="Y565"/>
  <c r="T565"/>
  <c r="S565"/>
  <c r="M565"/>
  <c r="F565"/>
  <c r="C565"/>
  <c r="Y564"/>
  <c r="T564"/>
  <c r="S564"/>
  <c r="M564"/>
  <c r="F564"/>
  <c r="C564"/>
  <c r="Z563"/>
  <c r="Y563"/>
  <c r="T563"/>
  <c r="S563"/>
  <c r="M563"/>
  <c r="F563"/>
  <c r="C563"/>
  <c r="Y562"/>
  <c r="T562"/>
  <c r="S562"/>
  <c r="M562"/>
  <c r="F562"/>
  <c r="C562"/>
  <c r="Z561"/>
  <c r="Y561"/>
  <c r="T561"/>
  <c r="S561"/>
  <c r="M561"/>
  <c r="F561"/>
  <c r="C561"/>
  <c r="Z560"/>
  <c r="Y560"/>
  <c r="S560"/>
  <c r="N560"/>
  <c r="M560"/>
  <c r="F560"/>
  <c r="C560"/>
  <c r="Z559"/>
  <c r="Y559"/>
  <c r="T559"/>
  <c r="S559"/>
  <c r="N559"/>
  <c r="M559"/>
  <c r="F559"/>
  <c r="C559"/>
  <c r="Y558"/>
  <c r="T558"/>
  <c r="S558"/>
  <c r="M558"/>
  <c r="F558"/>
  <c r="C558"/>
  <c r="Y557"/>
  <c r="T557"/>
  <c r="S557"/>
  <c r="M557"/>
  <c r="F557"/>
  <c r="C557"/>
  <c r="X556"/>
  <c r="W556"/>
  <c r="V556"/>
  <c r="U556"/>
  <c r="R556"/>
  <c r="Q556"/>
  <c r="P556"/>
  <c r="O556"/>
  <c r="K556"/>
  <c r="J556"/>
  <c r="I556"/>
  <c r="Y554"/>
  <c r="T554"/>
  <c r="S554"/>
  <c r="M554"/>
  <c r="F554"/>
  <c r="C554"/>
  <c r="Z553"/>
  <c r="Y553"/>
  <c r="T553"/>
  <c r="S553"/>
  <c r="M553"/>
  <c r="F553"/>
  <c r="C553"/>
  <c r="Z552"/>
  <c r="Y552"/>
  <c r="T552"/>
  <c r="S552"/>
  <c r="M552"/>
  <c r="F552"/>
  <c r="C552"/>
  <c r="X551"/>
  <c r="W551"/>
  <c r="V551"/>
  <c r="U551"/>
  <c r="R551"/>
  <c r="Q551"/>
  <c r="P551"/>
  <c r="O551"/>
  <c r="K551"/>
  <c r="J551"/>
  <c r="I551"/>
  <c r="Z550"/>
  <c r="Y550"/>
  <c r="T550"/>
  <c r="S550"/>
  <c r="M550"/>
  <c r="F550"/>
  <c r="C550"/>
  <c r="Z549"/>
  <c r="Y549"/>
  <c r="W549"/>
  <c r="V549"/>
  <c r="V540" s="1"/>
  <c r="R549"/>
  <c r="Q549"/>
  <c r="P549"/>
  <c r="O549"/>
  <c r="J549"/>
  <c r="L549" s="1"/>
  <c r="M549" s="1"/>
  <c r="Z548"/>
  <c r="Y548"/>
  <c r="T548"/>
  <c r="S548"/>
  <c r="M548"/>
  <c r="F548"/>
  <c r="C548"/>
  <c r="Z547"/>
  <c r="Y547"/>
  <c r="T547"/>
  <c r="S547"/>
  <c r="N547"/>
  <c r="M547"/>
  <c r="F547"/>
  <c r="C547"/>
  <c r="Z546"/>
  <c r="Y546"/>
  <c r="T546"/>
  <c r="S546"/>
  <c r="M546"/>
  <c r="F546"/>
  <c r="C546"/>
  <c r="Z545"/>
  <c r="Y545"/>
  <c r="T545"/>
  <c r="S545"/>
  <c r="M545"/>
  <c r="F545"/>
  <c r="C545"/>
  <c r="Z544"/>
  <c r="Y544"/>
  <c r="T544"/>
  <c r="S544"/>
  <c r="M544"/>
  <c r="F544"/>
  <c r="C544"/>
  <c r="Z543"/>
  <c r="Y543"/>
  <c r="T543"/>
  <c r="S543"/>
  <c r="N543"/>
  <c r="M543"/>
  <c r="F543"/>
  <c r="C543"/>
  <c r="Z542"/>
  <c r="Y542"/>
  <c r="T542"/>
  <c r="S542"/>
  <c r="N542"/>
  <c r="M542"/>
  <c r="F542"/>
  <c r="C542"/>
  <c r="Z541"/>
  <c r="Y541"/>
  <c r="T541"/>
  <c r="S541"/>
  <c r="M541"/>
  <c r="F541"/>
  <c r="C541"/>
  <c r="X540"/>
  <c r="U540"/>
  <c r="I540"/>
  <c r="Z539"/>
  <c r="Y539"/>
  <c r="T539"/>
  <c r="S539"/>
  <c r="M539"/>
  <c r="F539"/>
  <c r="C539"/>
  <c r="Z538"/>
  <c r="Y538"/>
  <c r="T538"/>
  <c r="S538"/>
  <c r="N538"/>
  <c r="M538"/>
  <c r="F538"/>
  <c r="C538"/>
  <c r="Z537"/>
  <c r="Y537"/>
  <c r="T537"/>
  <c r="S537"/>
  <c r="M537"/>
  <c r="F537"/>
  <c r="C537"/>
  <c r="Z536"/>
  <c r="Y536"/>
  <c r="T536"/>
  <c r="S536"/>
  <c r="M536"/>
  <c r="F536"/>
  <c r="C536"/>
  <c r="Z535"/>
  <c r="Y535"/>
  <c r="T535"/>
  <c r="S535"/>
  <c r="N535"/>
  <c r="M535"/>
  <c r="F535"/>
  <c r="C535"/>
  <c r="Z534"/>
  <c r="Y534"/>
  <c r="T534"/>
  <c r="S534"/>
  <c r="M534"/>
  <c r="F534"/>
  <c r="C534"/>
  <c r="Z533"/>
  <c r="Y533"/>
  <c r="T533"/>
  <c r="S533"/>
  <c r="N533"/>
  <c r="M533"/>
  <c r="F533"/>
  <c r="C533"/>
  <c r="Z532"/>
  <c r="Y532"/>
  <c r="T532"/>
  <c r="S532"/>
  <c r="M532"/>
  <c r="F532"/>
  <c r="C532"/>
  <c r="Z531"/>
  <c r="Y531"/>
  <c r="T531"/>
  <c r="S531"/>
  <c r="N531"/>
  <c r="M531"/>
  <c r="F531"/>
  <c r="C531"/>
  <c r="Z530"/>
  <c r="Y530"/>
  <c r="T530"/>
  <c r="S530"/>
  <c r="M530"/>
  <c r="F530"/>
  <c r="C530"/>
  <c r="X529"/>
  <c r="W529"/>
  <c r="V529"/>
  <c r="U529"/>
  <c r="R529"/>
  <c r="Q529"/>
  <c r="P529"/>
  <c r="O529"/>
  <c r="K529"/>
  <c r="J529"/>
  <c r="I529"/>
  <c r="Z528"/>
  <c r="Y528"/>
  <c r="T528"/>
  <c r="S528"/>
  <c r="M528"/>
  <c r="F528"/>
  <c r="C528"/>
  <c r="Z527"/>
  <c r="Y527"/>
  <c r="T527"/>
  <c r="S527"/>
  <c r="N527"/>
  <c r="M527"/>
  <c r="F527"/>
  <c r="C527"/>
  <c r="Z526"/>
  <c r="Y526"/>
  <c r="T526"/>
  <c r="S526"/>
  <c r="M526"/>
  <c r="F526"/>
  <c r="C526"/>
  <c r="Z525"/>
  <c r="Y525"/>
  <c r="T525"/>
  <c r="S525"/>
  <c r="M525"/>
  <c r="F525"/>
  <c r="C525"/>
  <c r="Z524"/>
  <c r="Y524"/>
  <c r="T524"/>
  <c r="S524"/>
  <c r="N524"/>
  <c r="M524"/>
  <c r="F524"/>
  <c r="C524"/>
  <c r="Z523"/>
  <c r="Y523"/>
  <c r="T523"/>
  <c r="S523"/>
  <c r="N523"/>
  <c r="M523"/>
  <c r="F523"/>
  <c r="C523"/>
  <c r="Z522"/>
  <c r="Y522"/>
  <c r="T522"/>
  <c r="S522"/>
  <c r="N522"/>
  <c r="M522"/>
  <c r="F522"/>
  <c r="C522"/>
  <c r="X521"/>
  <c r="W521"/>
  <c r="V521"/>
  <c r="U521"/>
  <c r="R521"/>
  <c r="Q521"/>
  <c r="P521"/>
  <c r="O521"/>
  <c r="K521"/>
  <c r="J521"/>
  <c r="I521"/>
  <c r="Z520"/>
  <c r="Y520"/>
  <c r="T520"/>
  <c r="S520"/>
  <c r="M520"/>
  <c r="F520"/>
  <c r="C520"/>
  <c r="Z519"/>
  <c r="Y519"/>
  <c r="T519"/>
  <c r="S519"/>
  <c r="M519"/>
  <c r="F519"/>
  <c r="C519"/>
  <c r="Z518"/>
  <c r="Y518"/>
  <c r="T518"/>
  <c r="S518"/>
  <c r="M518"/>
  <c r="F518"/>
  <c r="C518"/>
  <c r="Z517"/>
  <c r="Y517"/>
  <c r="T517"/>
  <c r="S517"/>
  <c r="N517"/>
  <c r="M517"/>
  <c r="F517"/>
  <c r="C517"/>
  <c r="Z516"/>
  <c r="Y516"/>
  <c r="T516"/>
  <c r="S516"/>
  <c r="M516"/>
  <c r="F516"/>
  <c r="C516"/>
  <c r="Y515"/>
  <c r="T515"/>
  <c r="S515"/>
  <c r="M515"/>
  <c r="F515"/>
  <c r="C515"/>
  <c r="Z514"/>
  <c r="Y514"/>
  <c r="T514"/>
  <c r="S514"/>
  <c r="N514"/>
  <c r="M514"/>
  <c r="F514"/>
  <c r="C514"/>
  <c r="Z513"/>
  <c r="Y513"/>
  <c r="T513"/>
  <c r="S513"/>
  <c r="M513"/>
  <c r="F513"/>
  <c r="C513"/>
  <c r="Z512"/>
  <c r="Y512"/>
  <c r="T512"/>
  <c r="S512"/>
  <c r="N512"/>
  <c r="M512"/>
  <c r="F512"/>
  <c r="C512"/>
  <c r="Z511"/>
  <c r="Y511"/>
  <c r="T511"/>
  <c r="S511"/>
  <c r="M511"/>
  <c r="F511"/>
  <c r="C511"/>
  <c r="Z510"/>
  <c r="Y510"/>
  <c r="T510"/>
  <c r="S510"/>
  <c r="N510"/>
  <c r="M510"/>
  <c r="F510"/>
  <c r="C510"/>
  <c r="Y509"/>
  <c r="T509"/>
  <c r="S509"/>
  <c r="M509"/>
  <c r="F509"/>
  <c r="C509"/>
  <c r="Z508"/>
  <c r="Y508"/>
  <c r="T508"/>
  <c r="S508"/>
  <c r="N508"/>
  <c r="M508"/>
  <c r="F508"/>
  <c r="C508"/>
  <c r="X507"/>
  <c r="W507"/>
  <c r="V507"/>
  <c r="U507"/>
  <c r="R507"/>
  <c r="Q507"/>
  <c r="P507"/>
  <c r="O507"/>
  <c r="K507"/>
  <c r="J507"/>
  <c r="I507"/>
  <c r="Y505"/>
  <c r="T505"/>
  <c r="S505"/>
  <c r="M505"/>
  <c r="F505"/>
  <c r="C505"/>
  <c r="Z504"/>
  <c r="Y504"/>
  <c r="T504"/>
  <c r="S504"/>
  <c r="N504"/>
  <c r="M504"/>
  <c r="F504"/>
  <c r="C504"/>
  <c r="Z503"/>
  <c r="Y503"/>
  <c r="T503"/>
  <c r="S503"/>
  <c r="N503"/>
  <c r="M503"/>
  <c r="F503"/>
  <c r="C503"/>
  <c r="Z502"/>
  <c r="Y502"/>
  <c r="T502"/>
  <c r="S502"/>
  <c r="M502"/>
  <c r="F502"/>
  <c r="C502"/>
  <c r="X501"/>
  <c r="W501"/>
  <c r="V501"/>
  <c r="U501"/>
  <c r="R501"/>
  <c r="Q501"/>
  <c r="P501"/>
  <c r="O501"/>
  <c r="K501"/>
  <c r="J501"/>
  <c r="I501"/>
  <c r="Z500"/>
  <c r="Y500"/>
  <c r="T500"/>
  <c r="S500"/>
  <c r="N500"/>
  <c r="M500"/>
  <c r="F500"/>
  <c r="C500"/>
  <c r="Z499"/>
  <c r="Y499"/>
  <c r="T499"/>
  <c r="S499"/>
  <c r="N499"/>
  <c r="M499"/>
  <c r="F499"/>
  <c r="C499"/>
  <c r="X498"/>
  <c r="W498"/>
  <c r="V498"/>
  <c r="U498"/>
  <c r="R498"/>
  <c r="Q498"/>
  <c r="P498"/>
  <c r="O498"/>
  <c r="K498"/>
  <c r="J498"/>
  <c r="I498"/>
  <c r="Z497"/>
  <c r="Y497"/>
  <c r="T497"/>
  <c r="S497"/>
  <c r="M497"/>
  <c r="F497"/>
  <c r="C497"/>
  <c r="Z496"/>
  <c r="Y496"/>
  <c r="T496"/>
  <c r="S496"/>
  <c r="N496"/>
  <c r="M496"/>
  <c r="F496"/>
  <c r="C496"/>
  <c r="Z495"/>
  <c r="Y495"/>
  <c r="T495"/>
  <c r="S495"/>
  <c r="N495"/>
  <c r="M495"/>
  <c r="F495"/>
  <c r="C495"/>
  <c r="X494"/>
  <c r="W494"/>
  <c r="V494"/>
  <c r="U494"/>
  <c r="R494"/>
  <c r="Q494"/>
  <c r="P494"/>
  <c r="O494"/>
  <c r="K494"/>
  <c r="J494"/>
  <c r="I494"/>
  <c r="Z493"/>
  <c r="Y493"/>
  <c r="T493"/>
  <c r="S493"/>
  <c r="N493"/>
  <c r="M493"/>
  <c r="F493"/>
  <c r="C493"/>
  <c r="Z492"/>
  <c r="Y492"/>
  <c r="T492"/>
  <c r="S492"/>
  <c r="N492"/>
  <c r="M492"/>
  <c r="F492"/>
  <c r="C492"/>
  <c r="Z491"/>
  <c r="Y491"/>
  <c r="T491"/>
  <c r="S491"/>
  <c r="M491"/>
  <c r="F491"/>
  <c r="C491"/>
  <c r="Z490"/>
  <c r="Y490"/>
  <c r="T490"/>
  <c r="S490"/>
  <c r="M490"/>
  <c r="F490"/>
  <c r="C490"/>
  <c r="Z489"/>
  <c r="Y489"/>
  <c r="T489"/>
  <c r="S489"/>
  <c r="M489"/>
  <c r="F489"/>
  <c r="C489"/>
  <c r="Z488"/>
  <c r="Y488"/>
  <c r="T488"/>
  <c r="S488"/>
  <c r="M488"/>
  <c r="F488"/>
  <c r="C488"/>
  <c r="X487"/>
  <c r="W487"/>
  <c r="V487"/>
  <c r="U487"/>
  <c r="R487"/>
  <c r="Q487"/>
  <c r="P487"/>
  <c r="O487"/>
  <c r="K487"/>
  <c r="J487"/>
  <c r="I487"/>
  <c r="Z486"/>
  <c r="Y486"/>
  <c r="T486"/>
  <c r="S486"/>
  <c r="M486"/>
  <c r="F486"/>
  <c r="C486"/>
  <c r="Z485"/>
  <c r="Y485"/>
  <c r="T485"/>
  <c r="S485"/>
  <c r="N485"/>
  <c r="M485"/>
  <c r="F485"/>
  <c r="C485"/>
  <c r="Z484"/>
  <c r="Y484"/>
  <c r="T484"/>
  <c r="S484"/>
  <c r="M484"/>
  <c r="F484"/>
  <c r="C484"/>
  <c r="Z483"/>
  <c r="Y483"/>
  <c r="T483"/>
  <c r="S483"/>
  <c r="M483"/>
  <c r="F483"/>
  <c r="C483"/>
  <c r="X482"/>
  <c r="W482"/>
  <c r="V482"/>
  <c r="U482"/>
  <c r="R482"/>
  <c r="Q482"/>
  <c r="P482"/>
  <c r="O482"/>
  <c r="K482"/>
  <c r="J482"/>
  <c r="I482"/>
  <c r="Z481"/>
  <c r="Y481"/>
  <c r="T481"/>
  <c r="S481"/>
  <c r="N481"/>
  <c r="M481"/>
  <c r="F481"/>
  <c r="C481"/>
  <c r="Z480"/>
  <c r="Y480"/>
  <c r="T480"/>
  <c r="S480"/>
  <c r="M480"/>
  <c r="F480"/>
  <c r="C480"/>
  <c r="Z479"/>
  <c r="Y479"/>
  <c r="T479"/>
  <c r="S479"/>
  <c r="M479"/>
  <c r="F479"/>
  <c r="C479"/>
  <c r="Z478"/>
  <c r="Y478"/>
  <c r="T478"/>
  <c r="S478"/>
  <c r="M478"/>
  <c r="F478"/>
  <c r="C478"/>
  <c r="X477"/>
  <c r="W477"/>
  <c r="V477"/>
  <c r="U477"/>
  <c r="R477"/>
  <c r="Q477"/>
  <c r="P477"/>
  <c r="O477"/>
  <c r="K477"/>
  <c r="J477"/>
  <c r="I477"/>
  <c r="Z476"/>
  <c r="Y476"/>
  <c r="T476"/>
  <c r="S476"/>
  <c r="M476"/>
  <c r="F476"/>
  <c r="C476"/>
  <c r="Z475"/>
  <c r="Y475"/>
  <c r="T475"/>
  <c r="S475"/>
  <c r="N475"/>
  <c r="M475"/>
  <c r="F475"/>
  <c r="C475"/>
  <c r="Y474"/>
  <c r="T474"/>
  <c r="S474"/>
  <c r="M474"/>
  <c r="F474"/>
  <c r="C474"/>
  <c r="Z473"/>
  <c r="Y473"/>
  <c r="T473"/>
  <c r="S473"/>
  <c r="N473"/>
  <c r="M473"/>
  <c r="F473"/>
  <c r="C473"/>
  <c r="Z472"/>
  <c r="Y472"/>
  <c r="T472"/>
  <c r="S472"/>
  <c r="M472"/>
  <c r="F472"/>
  <c r="C472"/>
  <c r="X471"/>
  <c r="W471"/>
  <c r="V471"/>
  <c r="U471"/>
  <c r="R471"/>
  <c r="Q471"/>
  <c r="P471"/>
  <c r="O471"/>
  <c r="K471"/>
  <c r="J471"/>
  <c r="I471"/>
  <c r="Z470"/>
  <c r="Y470"/>
  <c r="T470"/>
  <c r="S470"/>
  <c r="N470"/>
  <c r="M470"/>
  <c r="F470"/>
  <c r="C470"/>
  <c r="Z469"/>
  <c r="Y469"/>
  <c r="T469"/>
  <c r="S469"/>
  <c r="N469"/>
  <c r="M469"/>
  <c r="F469"/>
  <c r="C469"/>
  <c r="Z468"/>
  <c r="Y468"/>
  <c r="T468"/>
  <c r="S468"/>
  <c r="N468"/>
  <c r="M468"/>
  <c r="F468"/>
  <c r="C468"/>
  <c r="Z467"/>
  <c r="Y467"/>
  <c r="T467"/>
  <c r="S467"/>
  <c r="M467"/>
  <c r="F467"/>
  <c r="C467"/>
  <c r="Z466"/>
  <c r="Y466"/>
  <c r="T466"/>
  <c r="S466"/>
  <c r="N466"/>
  <c r="M466"/>
  <c r="F466"/>
  <c r="C466"/>
  <c r="X465"/>
  <c r="W465"/>
  <c r="V465"/>
  <c r="U465"/>
  <c r="R465"/>
  <c r="Q465"/>
  <c r="P465"/>
  <c r="O465"/>
  <c r="K465"/>
  <c r="J465"/>
  <c r="I465"/>
  <c r="Z464"/>
  <c r="Y464"/>
  <c r="T464"/>
  <c r="S464"/>
  <c r="N464"/>
  <c r="M464"/>
  <c r="F464"/>
  <c r="C464"/>
  <c r="Z463"/>
  <c r="Y463"/>
  <c r="T463"/>
  <c r="S463"/>
  <c r="N463"/>
  <c r="M463"/>
  <c r="F463"/>
  <c r="C463"/>
  <c r="Z462"/>
  <c r="Y462"/>
  <c r="T462"/>
  <c r="S462"/>
  <c r="N462"/>
  <c r="M462"/>
  <c r="F462"/>
  <c r="C462"/>
  <c r="Z461"/>
  <c r="Y461"/>
  <c r="T461"/>
  <c r="S461"/>
  <c r="N461"/>
  <c r="M461"/>
  <c r="F461"/>
  <c r="C461"/>
  <c r="Z460"/>
  <c r="Y460"/>
  <c r="T460"/>
  <c r="S460"/>
  <c r="N460"/>
  <c r="M460"/>
  <c r="F460"/>
  <c r="C460"/>
  <c r="Z459"/>
  <c r="Y459"/>
  <c r="T459"/>
  <c r="S459"/>
  <c r="N459"/>
  <c r="M459"/>
  <c r="F459"/>
  <c r="C459"/>
  <c r="Z458"/>
  <c r="Y458"/>
  <c r="T458"/>
  <c r="S458"/>
  <c r="N458"/>
  <c r="M458"/>
  <c r="F458"/>
  <c r="C458"/>
  <c r="Z457"/>
  <c r="Y457"/>
  <c r="T457"/>
  <c r="S457"/>
  <c r="N457"/>
  <c r="M457"/>
  <c r="F457"/>
  <c r="C457"/>
  <c r="X456"/>
  <c r="W456"/>
  <c r="V456"/>
  <c r="U456"/>
  <c r="R456"/>
  <c r="Q456"/>
  <c r="P456"/>
  <c r="O456"/>
  <c r="K456"/>
  <c r="J456"/>
  <c r="I456"/>
  <c r="Z455"/>
  <c r="Y455"/>
  <c r="T455"/>
  <c r="S455"/>
  <c r="M455"/>
  <c r="F455"/>
  <c r="C455"/>
  <c r="Z454"/>
  <c r="Y454"/>
  <c r="T454"/>
  <c r="S454"/>
  <c r="M454"/>
  <c r="F454"/>
  <c r="C454"/>
  <c r="Z453"/>
  <c r="Y453"/>
  <c r="T453"/>
  <c r="S453"/>
  <c r="M453"/>
  <c r="F453"/>
  <c r="C453"/>
  <c r="Z452"/>
  <c r="Y452"/>
  <c r="T452"/>
  <c r="S452"/>
  <c r="M452"/>
  <c r="F452"/>
  <c r="C452"/>
  <c r="X451"/>
  <c r="W451"/>
  <c r="V451"/>
  <c r="U451"/>
  <c r="R451"/>
  <c r="Q451"/>
  <c r="P451"/>
  <c r="O451"/>
  <c r="K451"/>
  <c r="J451"/>
  <c r="I451"/>
  <c r="Z449"/>
  <c r="Y449"/>
  <c r="T449"/>
  <c r="S449"/>
  <c r="M449"/>
  <c r="F449"/>
  <c r="C449"/>
  <c r="Z448"/>
  <c r="Y448"/>
  <c r="T448"/>
  <c r="S448"/>
  <c r="M448"/>
  <c r="F448"/>
  <c r="C448"/>
  <c r="Z447"/>
  <c r="Y447"/>
  <c r="T447"/>
  <c r="S447"/>
  <c r="M447"/>
  <c r="F447"/>
  <c r="C447"/>
  <c r="Z446"/>
  <c r="Y446"/>
  <c r="T446"/>
  <c r="S446"/>
  <c r="N446"/>
  <c r="M446"/>
  <c r="F446"/>
  <c r="C446"/>
  <c r="Z445"/>
  <c r="Y445"/>
  <c r="T445"/>
  <c r="S445"/>
  <c r="M445"/>
  <c r="F445"/>
  <c r="C445"/>
  <c r="Z444"/>
  <c r="Y444"/>
  <c r="T444"/>
  <c r="S444"/>
  <c r="N444"/>
  <c r="M444"/>
  <c r="F444"/>
  <c r="C444"/>
  <c r="Z443"/>
  <c r="Y443"/>
  <c r="T443"/>
  <c r="S443"/>
  <c r="M443"/>
  <c r="F443"/>
  <c r="C443"/>
  <c r="X442"/>
  <c r="W442"/>
  <c r="V442"/>
  <c r="U442"/>
  <c r="R442"/>
  <c r="Q442"/>
  <c r="P442"/>
  <c r="O442"/>
  <c r="K442"/>
  <c r="J442"/>
  <c r="I442"/>
  <c r="Z441"/>
  <c r="Y441"/>
  <c r="T441"/>
  <c r="S441"/>
  <c r="M441"/>
  <c r="F441"/>
  <c r="C441"/>
  <c r="Z440"/>
  <c r="Y440"/>
  <c r="T440"/>
  <c r="S440"/>
  <c r="N440"/>
  <c r="M440"/>
  <c r="F440"/>
  <c r="C440"/>
  <c r="Y439"/>
  <c r="T439"/>
  <c r="S439"/>
  <c r="M439"/>
  <c r="F439"/>
  <c r="C439"/>
  <c r="Y438"/>
  <c r="T438"/>
  <c r="S438"/>
  <c r="M438"/>
  <c r="F438"/>
  <c r="C438"/>
  <c r="Z437"/>
  <c r="Y437"/>
  <c r="T437"/>
  <c r="S437"/>
  <c r="M437"/>
  <c r="F437"/>
  <c r="C437"/>
  <c r="X436"/>
  <c r="W436"/>
  <c r="V436"/>
  <c r="U436"/>
  <c r="R436"/>
  <c r="Q436"/>
  <c r="P436"/>
  <c r="O436"/>
  <c r="K436"/>
  <c r="J436"/>
  <c r="I436"/>
  <c r="Z435"/>
  <c r="Y435"/>
  <c r="T435"/>
  <c r="S435"/>
  <c r="N435"/>
  <c r="M435"/>
  <c r="F435"/>
  <c r="C435"/>
  <c r="Z434"/>
  <c r="Y434"/>
  <c r="T434"/>
  <c r="S434"/>
  <c r="N434"/>
  <c r="M434"/>
  <c r="F434"/>
  <c r="C434"/>
  <c r="Z433"/>
  <c r="Y433"/>
  <c r="T433"/>
  <c r="S433"/>
  <c r="N433"/>
  <c r="M433"/>
  <c r="F433"/>
  <c r="C433"/>
  <c r="X432"/>
  <c r="W432"/>
  <c r="V432"/>
  <c r="U432"/>
  <c r="R432"/>
  <c r="Q432"/>
  <c r="P432"/>
  <c r="O432"/>
  <c r="K432"/>
  <c r="J432"/>
  <c r="I432"/>
  <c r="Z431"/>
  <c r="Y431"/>
  <c r="T431"/>
  <c r="S431"/>
  <c r="N431"/>
  <c r="M431"/>
  <c r="F431"/>
  <c r="C431"/>
  <c r="Z430"/>
  <c r="Y430"/>
  <c r="T430"/>
  <c r="S430"/>
  <c r="N430"/>
  <c r="M430"/>
  <c r="F430"/>
  <c r="C430"/>
  <c r="Z429"/>
  <c r="Y429"/>
  <c r="T429"/>
  <c r="S429"/>
  <c r="N429"/>
  <c r="M429"/>
  <c r="F429"/>
  <c r="C429"/>
  <c r="X428"/>
  <c r="W428"/>
  <c r="V428"/>
  <c r="U428"/>
  <c r="R428"/>
  <c r="Q428"/>
  <c r="P428"/>
  <c r="O428"/>
  <c r="K428"/>
  <c r="J428"/>
  <c r="I428"/>
  <c r="Z427"/>
  <c r="Y427"/>
  <c r="T427"/>
  <c r="S427"/>
  <c r="N427"/>
  <c r="M427"/>
  <c r="F427"/>
  <c r="C427"/>
  <c r="Z426"/>
  <c r="Y426"/>
  <c r="T426"/>
  <c r="S426"/>
  <c r="N426"/>
  <c r="M426"/>
  <c r="F426"/>
  <c r="C426"/>
  <c r="Z425"/>
  <c r="Y425"/>
  <c r="T425"/>
  <c r="S425"/>
  <c r="N425"/>
  <c r="M425"/>
  <c r="F425"/>
  <c r="C425"/>
  <c r="X424"/>
  <c r="W424"/>
  <c r="V424"/>
  <c r="U424"/>
  <c r="R424"/>
  <c r="Q424"/>
  <c r="P424"/>
  <c r="O424"/>
  <c r="K424"/>
  <c r="J424"/>
  <c r="I424"/>
  <c r="Z423"/>
  <c r="Y423"/>
  <c r="T423"/>
  <c r="S423"/>
  <c r="N423"/>
  <c r="M423"/>
  <c r="F423"/>
  <c r="C423"/>
  <c r="Z422"/>
  <c r="Y422"/>
  <c r="T422"/>
  <c r="S422"/>
  <c r="N422"/>
  <c r="M422"/>
  <c r="F422"/>
  <c r="C422"/>
  <c r="Z421"/>
  <c r="Y421"/>
  <c r="T421"/>
  <c r="S421"/>
  <c r="N421"/>
  <c r="M421"/>
  <c r="F421"/>
  <c r="C421"/>
  <c r="Z420"/>
  <c r="Y420"/>
  <c r="T420"/>
  <c r="S420"/>
  <c r="N420"/>
  <c r="M420"/>
  <c r="F420"/>
  <c r="C420"/>
  <c r="Z419"/>
  <c r="Y419"/>
  <c r="T419"/>
  <c r="S419"/>
  <c r="N419"/>
  <c r="M419"/>
  <c r="F419"/>
  <c r="C419"/>
  <c r="X418"/>
  <c r="W418"/>
  <c r="V418"/>
  <c r="U418"/>
  <c r="R418"/>
  <c r="Q418"/>
  <c r="P418"/>
  <c r="O418"/>
  <c r="K418"/>
  <c r="J418"/>
  <c r="I418"/>
  <c r="Z417"/>
  <c r="Y417"/>
  <c r="T417"/>
  <c r="S417"/>
  <c r="M417"/>
  <c r="F417"/>
  <c r="C417"/>
  <c r="Z416"/>
  <c r="Y416"/>
  <c r="T416"/>
  <c r="S416"/>
  <c r="M416"/>
  <c r="F416"/>
  <c r="C416"/>
  <c r="Z415"/>
  <c r="Y415"/>
  <c r="T415"/>
  <c r="S415"/>
  <c r="N415"/>
  <c r="M415"/>
  <c r="F415"/>
  <c r="C415"/>
  <c r="Z414"/>
  <c r="Y414"/>
  <c r="T414"/>
  <c r="S414"/>
  <c r="M414"/>
  <c r="F414"/>
  <c r="C414"/>
  <c r="Z413"/>
  <c r="Y413"/>
  <c r="T413"/>
  <c r="S413"/>
  <c r="M413"/>
  <c r="F413"/>
  <c r="C413"/>
  <c r="Z412"/>
  <c r="Y412"/>
  <c r="T412"/>
  <c r="S412"/>
  <c r="N412"/>
  <c r="M412"/>
  <c r="F412"/>
  <c r="C412"/>
  <c r="X411"/>
  <c r="W411"/>
  <c r="V411"/>
  <c r="U411"/>
  <c r="R411"/>
  <c r="Q411"/>
  <c r="P411"/>
  <c r="O411"/>
  <c r="K411"/>
  <c r="J411"/>
  <c r="I411"/>
  <c r="Y410"/>
  <c r="T410"/>
  <c r="S410"/>
  <c r="I410"/>
  <c r="F410"/>
  <c r="Z409"/>
  <c r="Y409"/>
  <c r="T409"/>
  <c r="S409"/>
  <c r="N409"/>
  <c r="M409"/>
  <c r="F409"/>
  <c r="C409"/>
  <c r="Z408"/>
  <c r="Y408"/>
  <c r="T408"/>
  <c r="S408"/>
  <c r="N408"/>
  <c r="M408"/>
  <c r="F408"/>
  <c r="C408"/>
  <c r="Z407"/>
  <c r="Y407"/>
  <c r="T407"/>
  <c r="S407"/>
  <c r="M407"/>
  <c r="F407"/>
  <c r="C407"/>
  <c r="Y406"/>
  <c r="T406"/>
  <c r="S406"/>
  <c r="M406"/>
  <c r="F406"/>
  <c r="C406"/>
  <c r="X405"/>
  <c r="U405"/>
  <c r="C405" s="1"/>
  <c r="T405"/>
  <c r="S405"/>
  <c r="M405"/>
  <c r="X404"/>
  <c r="U404"/>
  <c r="C404" s="1"/>
  <c r="T404"/>
  <c r="S404"/>
  <c r="M404"/>
  <c r="U403"/>
  <c r="Y403" s="1"/>
  <c r="T403"/>
  <c r="S403"/>
  <c r="M403"/>
  <c r="F403"/>
  <c r="W402"/>
  <c r="V402"/>
  <c r="R402"/>
  <c r="Q402"/>
  <c r="P402"/>
  <c r="O402"/>
  <c r="K402"/>
  <c r="J402"/>
  <c r="Z401"/>
  <c r="Y401"/>
  <c r="T401"/>
  <c r="S401"/>
  <c r="M401"/>
  <c r="F401"/>
  <c r="C401"/>
  <c r="Z400"/>
  <c r="Y400"/>
  <c r="T400"/>
  <c r="S400"/>
  <c r="N400"/>
  <c r="M400"/>
  <c r="F400"/>
  <c r="C400"/>
  <c r="Y399"/>
  <c r="T399"/>
  <c r="S399"/>
  <c r="M399"/>
  <c r="F399"/>
  <c r="C399"/>
  <c r="Y398"/>
  <c r="T398"/>
  <c r="S398"/>
  <c r="M398"/>
  <c r="F398"/>
  <c r="C398"/>
  <c r="X397"/>
  <c r="W397"/>
  <c r="V397"/>
  <c r="U397"/>
  <c r="R397"/>
  <c r="Q397"/>
  <c r="P397"/>
  <c r="O397"/>
  <c r="K397"/>
  <c r="J397"/>
  <c r="I397"/>
  <c r="Z395"/>
  <c r="Y395"/>
  <c r="T395"/>
  <c r="S395"/>
  <c r="M395"/>
  <c r="F395"/>
  <c r="C395"/>
  <c r="Y394"/>
  <c r="T394"/>
  <c r="S394"/>
  <c r="M394"/>
  <c r="F394"/>
  <c r="C394"/>
  <c r="X393"/>
  <c r="W393"/>
  <c r="V393"/>
  <c r="U393"/>
  <c r="R393"/>
  <c r="Q393"/>
  <c r="P393"/>
  <c r="O393"/>
  <c r="K393"/>
  <c r="J393"/>
  <c r="I393"/>
  <c r="Y392"/>
  <c r="T392"/>
  <c r="S392"/>
  <c r="N392"/>
  <c r="M392"/>
  <c r="F392"/>
  <c r="C392"/>
  <c r="Z391"/>
  <c r="Y391"/>
  <c r="T391"/>
  <c r="S391"/>
  <c r="N391"/>
  <c r="M391"/>
  <c r="F391"/>
  <c r="C391"/>
  <c r="Z390"/>
  <c r="Y390"/>
  <c r="T390"/>
  <c r="S390"/>
  <c r="N390"/>
  <c r="M390"/>
  <c r="F390"/>
  <c r="C390"/>
  <c r="Z389"/>
  <c r="Y389"/>
  <c r="T389"/>
  <c r="S389"/>
  <c r="N389"/>
  <c r="M389"/>
  <c r="F389"/>
  <c r="C389"/>
  <c r="Z388"/>
  <c r="Y388"/>
  <c r="T388"/>
  <c r="S388"/>
  <c r="N388"/>
  <c r="M388"/>
  <c r="F388"/>
  <c r="C388"/>
  <c r="Z387"/>
  <c r="Y387"/>
  <c r="T387"/>
  <c r="S387"/>
  <c r="N387"/>
  <c r="M387"/>
  <c r="F387"/>
  <c r="C387"/>
  <c r="Z386"/>
  <c r="Y386"/>
  <c r="T386"/>
  <c r="S386"/>
  <c r="N386"/>
  <c r="M386"/>
  <c r="F386"/>
  <c r="C386"/>
  <c r="Z385"/>
  <c r="Y385"/>
  <c r="T385"/>
  <c r="S385"/>
  <c r="N385"/>
  <c r="M385"/>
  <c r="F385"/>
  <c r="C385"/>
  <c r="X384"/>
  <c r="W384"/>
  <c r="V384"/>
  <c r="U384"/>
  <c r="R384"/>
  <c r="Q384"/>
  <c r="P384"/>
  <c r="O384"/>
  <c r="K384"/>
  <c r="J384"/>
  <c r="I384"/>
  <c r="Z383"/>
  <c r="Y383"/>
  <c r="T383"/>
  <c r="S383"/>
  <c r="N383"/>
  <c r="M383"/>
  <c r="F383"/>
  <c r="C383"/>
  <c r="Z382"/>
  <c r="Y382"/>
  <c r="T382"/>
  <c r="S382"/>
  <c r="N382"/>
  <c r="M382"/>
  <c r="F382"/>
  <c r="C382"/>
  <c r="Z381"/>
  <c r="Y381"/>
  <c r="T381"/>
  <c r="S381"/>
  <c r="N381"/>
  <c r="M381"/>
  <c r="F381"/>
  <c r="C381"/>
  <c r="Z380"/>
  <c r="Y380"/>
  <c r="T380"/>
  <c r="S380"/>
  <c r="N380"/>
  <c r="M380"/>
  <c r="F380"/>
  <c r="C380"/>
  <c r="Z379"/>
  <c r="Y379"/>
  <c r="T379"/>
  <c r="S379"/>
  <c r="N379"/>
  <c r="M379"/>
  <c r="F379"/>
  <c r="C379"/>
  <c r="Z378"/>
  <c r="Y378"/>
  <c r="T378"/>
  <c r="S378"/>
  <c r="N378"/>
  <c r="M378"/>
  <c r="F378"/>
  <c r="C378"/>
  <c r="Z377"/>
  <c r="Y377"/>
  <c r="T377"/>
  <c r="S377"/>
  <c r="N377"/>
  <c r="M377"/>
  <c r="F377"/>
  <c r="C377"/>
  <c r="X376"/>
  <c r="W376"/>
  <c r="V376"/>
  <c r="U376"/>
  <c r="R376"/>
  <c r="Q376"/>
  <c r="P376"/>
  <c r="O376"/>
  <c r="K376"/>
  <c r="J376"/>
  <c r="I376"/>
  <c r="Z375"/>
  <c r="Y375"/>
  <c r="T375"/>
  <c r="S375"/>
  <c r="N375"/>
  <c r="M375"/>
  <c r="F375"/>
  <c r="C375"/>
  <c r="Z374"/>
  <c r="Y374"/>
  <c r="T374"/>
  <c r="S374"/>
  <c r="N374"/>
  <c r="M374"/>
  <c r="F374"/>
  <c r="C374"/>
  <c r="Z373"/>
  <c r="Y373"/>
  <c r="T373"/>
  <c r="S373"/>
  <c r="N373"/>
  <c r="M373"/>
  <c r="F373"/>
  <c r="C373"/>
  <c r="Z372"/>
  <c r="Y372"/>
  <c r="T372"/>
  <c r="S372"/>
  <c r="M372"/>
  <c r="F372"/>
  <c r="C372"/>
  <c r="Z371"/>
  <c r="Y371"/>
  <c r="T371"/>
  <c r="S371"/>
  <c r="M371"/>
  <c r="F371"/>
  <c r="C371"/>
  <c r="Z370"/>
  <c r="Y370"/>
  <c r="T370"/>
  <c r="S370"/>
  <c r="M370"/>
  <c r="F370"/>
  <c r="C370"/>
  <c r="Z369"/>
  <c r="Y369"/>
  <c r="T369"/>
  <c r="S369"/>
  <c r="M369"/>
  <c r="F369"/>
  <c r="C369"/>
  <c r="X368"/>
  <c r="W368"/>
  <c r="V368"/>
  <c r="U368"/>
  <c r="R368"/>
  <c r="Q368"/>
  <c r="P368"/>
  <c r="O368"/>
  <c r="K368"/>
  <c r="J368"/>
  <c r="I368"/>
  <c r="Z367"/>
  <c r="Y367"/>
  <c r="T367"/>
  <c r="S367"/>
  <c r="N367"/>
  <c r="M367"/>
  <c r="F367"/>
  <c r="C367"/>
  <c r="Z366"/>
  <c r="Y366"/>
  <c r="T366"/>
  <c r="S366"/>
  <c r="N366"/>
  <c r="M366"/>
  <c r="F366"/>
  <c r="C366"/>
  <c r="Z365"/>
  <c r="Y365"/>
  <c r="T365"/>
  <c r="S365"/>
  <c r="N365"/>
  <c r="M365"/>
  <c r="F365"/>
  <c r="C365"/>
  <c r="Z364"/>
  <c r="Y364"/>
  <c r="T364"/>
  <c r="S364"/>
  <c r="N364"/>
  <c r="M364"/>
  <c r="F364"/>
  <c r="C364"/>
  <c r="Z363"/>
  <c r="Y363"/>
  <c r="T363"/>
  <c r="S363"/>
  <c r="N363"/>
  <c r="M363"/>
  <c r="F363"/>
  <c r="C363"/>
  <c r="Z362"/>
  <c r="Y362"/>
  <c r="T362"/>
  <c r="S362"/>
  <c r="N362"/>
  <c r="M362"/>
  <c r="F362"/>
  <c r="C362"/>
  <c r="Z361"/>
  <c r="Y361"/>
  <c r="T361"/>
  <c r="S361"/>
  <c r="N361"/>
  <c r="M361"/>
  <c r="F361"/>
  <c r="C361"/>
  <c r="Z360"/>
  <c r="Y360"/>
  <c r="T360"/>
  <c r="S360"/>
  <c r="N360"/>
  <c r="M360"/>
  <c r="F360"/>
  <c r="C360"/>
  <c r="X359"/>
  <c r="W359"/>
  <c r="V359"/>
  <c r="U359"/>
  <c r="R359"/>
  <c r="Q359"/>
  <c r="P359"/>
  <c r="O359"/>
  <c r="K359"/>
  <c r="J359"/>
  <c r="I359"/>
  <c r="Z358"/>
  <c r="Y358"/>
  <c r="T358"/>
  <c r="S358"/>
  <c r="N358"/>
  <c r="M358"/>
  <c r="F358"/>
  <c r="C358"/>
  <c r="Z357"/>
  <c r="Y357"/>
  <c r="T357"/>
  <c r="S357"/>
  <c r="N357"/>
  <c r="M357"/>
  <c r="F357"/>
  <c r="C357"/>
  <c r="Z356"/>
  <c r="Y356"/>
  <c r="T356"/>
  <c r="S356"/>
  <c r="N356"/>
  <c r="M356"/>
  <c r="F356"/>
  <c r="C356"/>
  <c r="Z355"/>
  <c r="Y355"/>
  <c r="T355"/>
  <c r="S355"/>
  <c r="N355"/>
  <c r="M355"/>
  <c r="F355"/>
  <c r="C355"/>
  <c r="Z354"/>
  <c r="Y354"/>
  <c r="T354"/>
  <c r="S354"/>
  <c r="N354"/>
  <c r="M354"/>
  <c r="F354"/>
  <c r="C354"/>
  <c r="Z353"/>
  <c r="Y353"/>
  <c r="T353"/>
  <c r="S353"/>
  <c r="N353"/>
  <c r="M353"/>
  <c r="F353"/>
  <c r="C353"/>
  <c r="Z352"/>
  <c r="Y352"/>
  <c r="T352"/>
  <c r="S352"/>
  <c r="N352"/>
  <c r="M352"/>
  <c r="F352"/>
  <c r="C352"/>
  <c r="Z351"/>
  <c r="Y351"/>
  <c r="T351"/>
  <c r="S351"/>
  <c r="N351"/>
  <c r="M351"/>
  <c r="F351"/>
  <c r="C351"/>
  <c r="X350"/>
  <c r="W350"/>
  <c r="V350"/>
  <c r="U350"/>
  <c r="R350"/>
  <c r="Q350"/>
  <c r="P350"/>
  <c r="O350"/>
  <c r="K350"/>
  <c r="J350"/>
  <c r="I350"/>
  <c r="Z349"/>
  <c r="Y349"/>
  <c r="T349"/>
  <c r="S349"/>
  <c r="M349"/>
  <c r="F349"/>
  <c r="C349"/>
  <c r="Z348"/>
  <c r="Y348"/>
  <c r="T348"/>
  <c r="S348"/>
  <c r="N348"/>
  <c r="M348"/>
  <c r="F348"/>
  <c r="C348"/>
  <c r="Z347"/>
  <c r="Y347"/>
  <c r="T347"/>
  <c r="S347"/>
  <c r="N347"/>
  <c r="M347"/>
  <c r="F347"/>
  <c r="C347"/>
  <c r="Z346"/>
  <c r="Y346"/>
  <c r="T346"/>
  <c r="S346"/>
  <c r="N346"/>
  <c r="M346"/>
  <c r="F346"/>
  <c r="C346"/>
  <c r="Z345"/>
  <c r="Y345"/>
  <c r="T345"/>
  <c r="S345"/>
  <c r="M345"/>
  <c r="F345"/>
  <c r="C345"/>
  <c r="Z344"/>
  <c r="Y344"/>
  <c r="T344"/>
  <c r="S344"/>
  <c r="M344"/>
  <c r="F344"/>
  <c r="C344"/>
  <c r="Z343"/>
  <c r="Y343"/>
  <c r="T343"/>
  <c r="S343"/>
  <c r="M343"/>
  <c r="F343"/>
  <c r="C343"/>
  <c r="Z342"/>
  <c r="Y342"/>
  <c r="T342"/>
  <c r="S342"/>
  <c r="M342"/>
  <c r="F342"/>
  <c r="C342"/>
  <c r="Z341"/>
  <c r="Y341"/>
  <c r="T341"/>
  <c r="S341"/>
  <c r="M341"/>
  <c r="F341"/>
  <c r="C341"/>
  <c r="Y340"/>
  <c r="T340"/>
  <c r="S340"/>
  <c r="M340"/>
  <c r="F340"/>
  <c r="C340"/>
  <c r="Y339"/>
  <c r="T339"/>
  <c r="S339"/>
  <c r="M339"/>
  <c r="F339"/>
  <c r="C339"/>
  <c r="Z338"/>
  <c r="Y338"/>
  <c r="T338"/>
  <c r="S338"/>
  <c r="M338"/>
  <c r="F338"/>
  <c r="C338"/>
  <c r="Z337"/>
  <c r="Y337"/>
  <c r="T337"/>
  <c r="S337"/>
  <c r="M337"/>
  <c r="F337"/>
  <c r="C337"/>
  <c r="X336"/>
  <c r="W336"/>
  <c r="V336"/>
  <c r="U336"/>
  <c r="R336"/>
  <c r="Q336"/>
  <c r="P336"/>
  <c r="O336"/>
  <c r="K336"/>
  <c r="J336"/>
  <c r="I336"/>
  <c r="Z335"/>
  <c r="Y335"/>
  <c r="T335"/>
  <c r="S335"/>
  <c r="M335"/>
  <c r="F335"/>
  <c r="C335"/>
  <c r="Z334"/>
  <c r="Y334"/>
  <c r="T334"/>
  <c r="S334"/>
  <c r="N334"/>
  <c r="M334"/>
  <c r="F334"/>
  <c r="C334"/>
  <c r="Z333"/>
  <c r="Y333"/>
  <c r="T333"/>
  <c r="S333"/>
  <c r="M333"/>
  <c r="F333"/>
  <c r="C333"/>
  <c r="Z332"/>
  <c r="Y332"/>
  <c r="T332"/>
  <c r="S332"/>
  <c r="N332"/>
  <c r="M332"/>
  <c r="F332"/>
  <c r="C332"/>
  <c r="Z331"/>
  <c r="Y331"/>
  <c r="T331"/>
  <c r="S331"/>
  <c r="M331"/>
  <c r="F331"/>
  <c r="C331"/>
  <c r="Z330"/>
  <c r="Y330"/>
  <c r="T330"/>
  <c r="S330"/>
  <c r="M330"/>
  <c r="F330"/>
  <c r="C330"/>
  <c r="Y329"/>
  <c r="T329"/>
  <c r="S329"/>
  <c r="M329"/>
  <c r="F329"/>
  <c r="C329"/>
  <c r="Z328"/>
  <c r="Y328"/>
  <c r="T328"/>
  <c r="S328"/>
  <c r="M328"/>
  <c r="F328"/>
  <c r="C328"/>
  <c r="X327"/>
  <c r="W327"/>
  <c r="V327"/>
  <c r="U327"/>
  <c r="R327"/>
  <c r="Q327"/>
  <c r="P327"/>
  <c r="O327"/>
  <c r="K327"/>
  <c r="J327"/>
  <c r="I327"/>
  <c r="Z326"/>
  <c r="Y326"/>
  <c r="T326"/>
  <c r="S326"/>
  <c r="M326"/>
  <c r="F326"/>
  <c r="C326"/>
  <c r="Z325"/>
  <c r="Y325"/>
  <c r="T325"/>
  <c r="S325"/>
  <c r="N325"/>
  <c r="M325"/>
  <c r="F325"/>
  <c r="C325"/>
  <c r="Z324"/>
  <c r="Y324"/>
  <c r="T324"/>
  <c r="S324"/>
  <c r="M324"/>
  <c r="F324"/>
  <c r="C324"/>
  <c r="Z323"/>
  <c r="Y323"/>
  <c r="T323"/>
  <c r="S323"/>
  <c r="N323"/>
  <c r="M323"/>
  <c r="F323"/>
  <c r="C323"/>
  <c r="Z322"/>
  <c r="Y322"/>
  <c r="T322"/>
  <c r="S322"/>
  <c r="N322"/>
  <c r="M322"/>
  <c r="F322"/>
  <c r="C322"/>
  <c r="Z321"/>
  <c r="Y321"/>
  <c r="T321"/>
  <c r="S321"/>
  <c r="N321"/>
  <c r="M321"/>
  <c r="F321"/>
  <c r="C321"/>
  <c r="Z320"/>
  <c r="Y320"/>
  <c r="T320"/>
  <c r="S320"/>
  <c r="M320"/>
  <c r="F320"/>
  <c r="C320"/>
  <c r="Z319"/>
  <c r="Y319"/>
  <c r="T319"/>
  <c r="S319"/>
  <c r="N319"/>
  <c r="M319"/>
  <c r="F319"/>
  <c r="C319"/>
  <c r="Z318"/>
  <c r="Y318"/>
  <c r="T318"/>
  <c r="S318"/>
  <c r="M318"/>
  <c r="F318"/>
  <c r="C318"/>
  <c r="Z317"/>
  <c r="Y317"/>
  <c r="T317"/>
  <c r="S317"/>
  <c r="M317"/>
  <c r="F317"/>
  <c r="C317"/>
  <c r="Z316"/>
  <c r="Y316"/>
  <c r="T316"/>
  <c r="S316"/>
  <c r="M316"/>
  <c r="F316"/>
  <c r="C316"/>
  <c r="X315"/>
  <c r="W315"/>
  <c r="V315"/>
  <c r="U315"/>
  <c r="R315"/>
  <c r="Q315"/>
  <c r="P315"/>
  <c r="O315"/>
  <c r="K315"/>
  <c r="J315"/>
  <c r="I315"/>
  <c r="Z314"/>
  <c r="Y314"/>
  <c r="T314"/>
  <c r="S314"/>
  <c r="N314"/>
  <c r="M314"/>
  <c r="F314"/>
  <c r="C314"/>
  <c r="Z313"/>
  <c r="Y313"/>
  <c r="T313"/>
  <c r="S313"/>
  <c r="N313"/>
  <c r="M313"/>
  <c r="F313"/>
  <c r="C313"/>
  <c r="Z312"/>
  <c r="Y312"/>
  <c r="T312"/>
  <c r="S312"/>
  <c r="N312"/>
  <c r="M312"/>
  <c r="F312"/>
  <c r="C312"/>
  <c r="Z311"/>
  <c r="Y311"/>
  <c r="T311"/>
  <c r="S311"/>
  <c r="N311"/>
  <c r="M311"/>
  <c r="F311"/>
  <c r="C311"/>
  <c r="Z310"/>
  <c r="Y310"/>
  <c r="T310"/>
  <c r="S310"/>
  <c r="N310"/>
  <c r="M310"/>
  <c r="F310"/>
  <c r="C310"/>
  <c r="Z309"/>
  <c r="Y309"/>
  <c r="T309"/>
  <c r="S309"/>
  <c r="N309"/>
  <c r="M309"/>
  <c r="F309"/>
  <c r="C309"/>
  <c r="X308"/>
  <c r="W308"/>
  <c r="V308"/>
  <c r="U308"/>
  <c r="R308"/>
  <c r="Q308"/>
  <c r="P308"/>
  <c r="O308"/>
  <c r="K308"/>
  <c r="J308"/>
  <c r="I308"/>
  <c r="Y307"/>
  <c r="T307"/>
  <c r="S307"/>
  <c r="M307"/>
  <c r="F307"/>
  <c r="C307"/>
  <c r="Z306"/>
  <c r="Y306"/>
  <c r="T306"/>
  <c r="S306"/>
  <c r="M306"/>
  <c r="F306"/>
  <c r="C306"/>
  <c r="Z305"/>
  <c r="Y305"/>
  <c r="T305"/>
  <c r="S305"/>
  <c r="M305"/>
  <c r="F305"/>
  <c r="C305"/>
  <c r="Y304"/>
  <c r="T304"/>
  <c r="S304"/>
  <c r="N304"/>
  <c r="M304"/>
  <c r="F304"/>
  <c r="C304"/>
  <c r="Z303"/>
  <c r="Y303"/>
  <c r="T303"/>
  <c r="S303"/>
  <c r="M303"/>
  <c r="F303"/>
  <c r="C303"/>
  <c r="Z302"/>
  <c r="Y302"/>
  <c r="T302"/>
  <c r="S302"/>
  <c r="M302"/>
  <c r="F302"/>
  <c r="C302"/>
  <c r="Y301"/>
  <c r="T301"/>
  <c r="S301"/>
  <c r="N301"/>
  <c r="M301"/>
  <c r="F301"/>
  <c r="C301"/>
  <c r="Y300"/>
  <c r="T300"/>
  <c r="S300"/>
  <c r="M300"/>
  <c r="F300"/>
  <c r="C300"/>
  <c r="Z299"/>
  <c r="Y299"/>
  <c r="T299"/>
  <c r="S299"/>
  <c r="N299"/>
  <c r="M299"/>
  <c r="F299"/>
  <c r="C299"/>
  <c r="Y298"/>
  <c r="T298"/>
  <c r="S298"/>
  <c r="M298"/>
  <c r="F298"/>
  <c r="C298"/>
  <c r="Y297"/>
  <c r="T297"/>
  <c r="S297"/>
  <c r="M297"/>
  <c r="F297"/>
  <c r="C297"/>
  <c r="Z296"/>
  <c r="Y296"/>
  <c r="T296"/>
  <c r="S296"/>
  <c r="N296"/>
  <c r="M296"/>
  <c r="F296"/>
  <c r="C296"/>
  <c r="Z295"/>
  <c r="Y295"/>
  <c r="T295"/>
  <c r="S295"/>
  <c r="N295"/>
  <c r="M295"/>
  <c r="F295"/>
  <c r="C295"/>
  <c r="Z294"/>
  <c r="Y294"/>
  <c r="T294"/>
  <c r="S294"/>
  <c r="N294"/>
  <c r="M294"/>
  <c r="F294"/>
  <c r="C294"/>
  <c r="Z293"/>
  <c r="Y293"/>
  <c r="T293"/>
  <c r="S293"/>
  <c r="N293"/>
  <c r="M293"/>
  <c r="F293"/>
  <c r="C293"/>
  <c r="Z292"/>
  <c r="Y292"/>
  <c r="T292"/>
  <c r="S292"/>
  <c r="N292"/>
  <c r="M292"/>
  <c r="F292"/>
  <c r="C292"/>
  <c r="Y291"/>
  <c r="T291"/>
  <c r="S291"/>
  <c r="N291"/>
  <c r="M291"/>
  <c r="F291"/>
  <c r="C291"/>
  <c r="Y290"/>
  <c r="S290"/>
  <c r="M290"/>
  <c r="F290"/>
  <c r="C290"/>
  <c r="Z289"/>
  <c r="Y289"/>
  <c r="T289"/>
  <c r="S289"/>
  <c r="M289"/>
  <c r="F289"/>
  <c r="C289"/>
  <c r="Y288"/>
  <c r="T288"/>
  <c r="S288"/>
  <c r="M288"/>
  <c r="F288"/>
  <c r="C288"/>
  <c r="Y287"/>
  <c r="T287"/>
  <c r="S287"/>
  <c r="M287"/>
  <c r="F287"/>
  <c r="C287"/>
  <c r="X286"/>
  <c r="W286"/>
  <c r="V286"/>
  <c r="U286"/>
  <c r="R286"/>
  <c r="Q286"/>
  <c r="P286"/>
  <c r="O286"/>
  <c r="K286"/>
  <c r="J286"/>
  <c r="I286"/>
  <c r="Z285"/>
  <c r="Y285"/>
  <c r="T285"/>
  <c r="S285"/>
  <c r="M285"/>
  <c r="F285"/>
  <c r="C285"/>
  <c r="Z284"/>
  <c r="Y284"/>
  <c r="T284"/>
  <c r="S284"/>
  <c r="N284"/>
  <c r="M284"/>
  <c r="F284"/>
  <c r="C284"/>
  <c r="Z283"/>
  <c r="Y283"/>
  <c r="T283"/>
  <c r="S283"/>
  <c r="N283"/>
  <c r="M283"/>
  <c r="F283"/>
  <c r="C283"/>
  <c r="Z282"/>
  <c r="Y282"/>
  <c r="T282"/>
  <c r="S282"/>
  <c r="M282"/>
  <c r="F282"/>
  <c r="C282"/>
  <c r="Z281"/>
  <c r="Y281"/>
  <c r="T281"/>
  <c r="S281"/>
  <c r="N281"/>
  <c r="M281"/>
  <c r="F281"/>
  <c r="C281"/>
  <c r="Z280"/>
  <c r="Y280"/>
  <c r="T280"/>
  <c r="S280"/>
  <c r="N280"/>
  <c r="M280"/>
  <c r="F280"/>
  <c r="C280"/>
  <c r="Y279"/>
  <c r="T279"/>
  <c r="S279"/>
  <c r="M279"/>
  <c r="F279"/>
  <c r="C279"/>
  <c r="Y278"/>
  <c r="T278"/>
  <c r="S278"/>
  <c r="M278"/>
  <c r="F278"/>
  <c r="C278"/>
  <c r="Z277"/>
  <c r="Y277"/>
  <c r="T277"/>
  <c r="S277"/>
  <c r="M277"/>
  <c r="F277"/>
  <c r="C277"/>
  <c r="X276"/>
  <c r="W276"/>
  <c r="V276"/>
  <c r="U276"/>
  <c r="R276"/>
  <c r="Q276"/>
  <c r="P276"/>
  <c r="O276"/>
  <c r="K276"/>
  <c r="J276"/>
  <c r="I276"/>
  <c r="Y274"/>
  <c r="T274"/>
  <c r="S274"/>
  <c r="M274"/>
  <c r="F274"/>
  <c r="C274"/>
  <c r="Z273"/>
  <c r="Y273"/>
  <c r="T273"/>
  <c r="S273"/>
  <c r="N273"/>
  <c r="M273"/>
  <c r="F273"/>
  <c r="C273"/>
  <c r="Y272"/>
  <c r="T272"/>
  <c r="S272"/>
  <c r="N272"/>
  <c r="M272"/>
  <c r="F272"/>
  <c r="C272"/>
  <c r="Z271"/>
  <c r="Y271"/>
  <c r="T271"/>
  <c r="S271"/>
  <c r="M271"/>
  <c r="F271"/>
  <c r="C271"/>
  <c r="Z270"/>
  <c r="Y270"/>
  <c r="T270"/>
  <c r="S270"/>
  <c r="N270"/>
  <c r="M270"/>
  <c r="F270"/>
  <c r="C270"/>
  <c r="Z269"/>
  <c r="Y269"/>
  <c r="T269"/>
  <c r="S269"/>
  <c r="N269"/>
  <c r="M269"/>
  <c r="F269"/>
  <c r="C269"/>
  <c r="Z268"/>
  <c r="Y268"/>
  <c r="T268"/>
  <c r="S268"/>
  <c r="M268"/>
  <c r="F268"/>
  <c r="C268"/>
  <c r="Z267"/>
  <c r="Y267"/>
  <c r="T267"/>
  <c r="S267"/>
  <c r="N267"/>
  <c r="M267"/>
  <c r="F267"/>
  <c r="C267"/>
  <c r="Y266"/>
  <c r="T266"/>
  <c r="S266"/>
  <c r="M266"/>
  <c r="F266"/>
  <c r="C266"/>
  <c r="X265"/>
  <c r="W265"/>
  <c r="V265"/>
  <c r="U265"/>
  <c r="U264" s="1"/>
  <c r="R265"/>
  <c r="Q265"/>
  <c r="P265"/>
  <c r="O265"/>
  <c r="K265"/>
  <c r="J265"/>
  <c r="I265"/>
  <c r="Z263"/>
  <c r="Y263"/>
  <c r="T263"/>
  <c r="S263"/>
  <c r="N263"/>
  <c r="M263"/>
  <c r="F263"/>
  <c r="C263"/>
  <c r="Z262"/>
  <c r="Y262"/>
  <c r="T262"/>
  <c r="S262"/>
  <c r="N262"/>
  <c r="M262"/>
  <c r="F262"/>
  <c r="C262"/>
  <c r="Z261"/>
  <c r="Y261"/>
  <c r="T261"/>
  <c r="S261"/>
  <c r="M261"/>
  <c r="F261"/>
  <c r="C261"/>
  <c r="X260"/>
  <c r="W260"/>
  <c r="V260"/>
  <c r="U260"/>
  <c r="R260"/>
  <c r="Q260"/>
  <c r="P260"/>
  <c r="O260"/>
  <c r="L260"/>
  <c r="K260"/>
  <c r="J260"/>
  <c r="D260" s="1"/>
  <c r="I260"/>
  <c r="Y259"/>
  <c r="T259"/>
  <c r="S259"/>
  <c r="M259"/>
  <c r="F259"/>
  <c r="C259"/>
  <c r="Z258"/>
  <c r="Y258"/>
  <c r="T258"/>
  <c r="S258"/>
  <c r="N258"/>
  <c r="M258"/>
  <c r="F258"/>
  <c r="C258"/>
  <c r="X257"/>
  <c r="W257"/>
  <c r="V257"/>
  <c r="U257"/>
  <c r="R257"/>
  <c r="Q257"/>
  <c r="P257"/>
  <c r="O257"/>
  <c r="K257"/>
  <c r="J257"/>
  <c r="I257"/>
  <c r="Y256"/>
  <c r="T256"/>
  <c r="S256"/>
  <c r="M256"/>
  <c r="F256"/>
  <c r="C256"/>
  <c r="Z255"/>
  <c r="Y255"/>
  <c r="T255"/>
  <c r="S255"/>
  <c r="M255"/>
  <c r="F255"/>
  <c r="C255"/>
  <c r="Z254"/>
  <c r="Y254"/>
  <c r="T254"/>
  <c r="S254"/>
  <c r="M254"/>
  <c r="F254"/>
  <c r="C254"/>
  <c r="Y253"/>
  <c r="T253"/>
  <c r="S253"/>
  <c r="M253"/>
  <c r="F253"/>
  <c r="C253"/>
  <c r="Y252"/>
  <c r="T252"/>
  <c r="S252"/>
  <c r="M252"/>
  <c r="F252"/>
  <c r="C252"/>
  <c r="X251"/>
  <c r="W251"/>
  <c r="V251"/>
  <c r="U251"/>
  <c r="R251"/>
  <c r="Q251"/>
  <c r="P251"/>
  <c r="O251"/>
  <c r="K251"/>
  <c r="J251"/>
  <c r="I251"/>
  <c r="Z250"/>
  <c r="Y250"/>
  <c r="T250"/>
  <c r="S250"/>
  <c r="N250"/>
  <c r="M250"/>
  <c r="F250"/>
  <c r="C250"/>
  <c r="Z249"/>
  <c r="Y249"/>
  <c r="T249"/>
  <c r="S249"/>
  <c r="N249"/>
  <c r="M249"/>
  <c r="F249"/>
  <c r="C249"/>
  <c r="Z248"/>
  <c r="Y248"/>
  <c r="T248"/>
  <c r="S248"/>
  <c r="N248"/>
  <c r="M248"/>
  <c r="F248"/>
  <c r="C248"/>
  <c r="Z247"/>
  <c r="Y247"/>
  <c r="T247"/>
  <c r="S247"/>
  <c r="N247"/>
  <c r="M247"/>
  <c r="F247"/>
  <c r="C247"/>
  <c r="Z246"/>
  <c r="Y246"/>
  <c r="T246"/>
  <c r="S246"/>
  <c r="N246"/>
  <c r="M246"/>
  <c r="F246"/>
  <c r="C246"/>
  <c r="X245"/>
  <c r="W245"/>
  <c r="V245"/>
  <c r="U245"/>
  <c r="R245"/>
  <c r="Q245"/>
  <c r="P245"/>
  <c r="O245"/>
  <c r="K245"/>
  <c r="J245"/>
  <c r="I245"/>
  <c r="Z244"/>
  <c r="Y244"/>
  <c r="T244"/>
  <c r="S244"/>
  <c r="N244"/>
  <c r="M244"/>
  <c r="F244"/>
  <c r="C244"/>
  <c r="Z243"/>
  <c r="Y243"/>
  <c r="T243"/>
  <c r="S243"/>
  <c r="N243"/>
  <c r="M243"/>
  <c r="F243"/>
  <c r="C243"/>
  <c r="Z242"/>
  <c r="Y242"/>
  <c r="T242"/>
  <c r="S242"/>
  <c r="M242"/>
  <c r="F242"/>
  <c r="C242"/>
  <c r="Z241"/>
  <c r="Y241"/>
  <c r="T241"/>
  <c r="S241"/>
  <c r="M241"/>
  <c r="F241"/>
  <c r="C241"/>
  <c r="Z240"/>
  <c r="Y240"/>
  <c r="T240"/>
  <c r="S240"/>
  <c r="M240"/>
  <c r="F240"/>
  <c r="C240"/>
  <c r="X239"/>
  <c r="W239"/>
  <c r="V239"/>
  <c r="U239"/>
  <c r="R239"/>
  <c r="Q239"/>
  <c r="P239"/>
  <c r="O239"/>
  <c r="K239"/>
  <c r="J239"/>
  <c r="I239"/>
  <c r="Z238"/>
  <c r="Y238"/>
  <c r="T238"/>
  <c r="S238"/>
  <c r="M238"/>
  <c r="F238"/>
  <c r="C238"/>
  <c r="Z237"/>
  <c r="Y237"/>
  <c r="T237"/>
  <c r="S237"/>
  <c r="N237"/>
  <c r="M237"/>
  <c r="F237"/>
  <c r="C237"/>
  <c r="Z236"/>
  <c r="Y236"/>
  <c r="T236"/>
  <c r="S236"/>
  <c r="M236"/>
  <c r="F236"/>
  <c r="C236"/>
  <c r="Z235"/>
  <c r="Y235"/>
  <c r="T235"/>
  <c r="S235"/>
  <c r="M235"/>
  <c r="F235"/>
  <c r="C235"/>
  <c r="Z234"/>
  <c r="Y234"/>
  <c r="T234"/>
  <c r="S234"/>
  <c r="M234"/>
  <c r="F234"/>
  <c r="C234"/>
  <c r="X233"/>
  <c r="W233"/>
  <c r="V233"/>
  <c r="U233"/>
  <c r="R233"/>
  <c r="Q233"/>
  <c r="P233"/>
  <c r="O233"/>
  <c r="K233"/>
  <c r="J233"/>
  <c r="I233"/>
  <c r="Y232"/>
  <c r="T232"/>
  <c r="S232"/>
  <c r="M232"/>
  <c r="F232"/>
  <c r="C232"/>
  <c r="Z231"/>
  <c r="Y231"/>
  <c r="T231"/>
  <c r="S231"/>
  <c r="N231"/>
  <c r="M231"/>
  <c r="F231"/>
  <c r="C231"/>
  <c r="Z230"/>
  <c r="Y230"/>
  <c r="T230"/>
  <c r="S230"/>
  <c r="N230"/>
  <c r="M230"/>
  <c r="F230"/>
  <c r="C230"/>
  <c r="Y229"/>
  <c r="T229"/>
  <c r="S229"/>
  <c r="M229"/>
  <c r="F229"/>
  <c r="C229"/>
  <c r="Z228"/>
  <c r="Y228"/>
  <c r="T228"/>
  <c r="S228"/>
  <c r="M228"/>
  <c r="F228"/>
  <c r="C228"/>
  <c r="X227"/>
  <c r="W227"/>
  <c r="V227"/>
  <c r="U227"/>
  <c r="R227"/>
  <c r="Q227"/>
  <c r="P227"/>
  <c r="O227"/>
  <c r="K227"/>
  <c r="J227"/>
  <c r="I227"/>
  <c r="Z226"/>
  <c r="Y226"/>
  <c r="T226"/>
  <c r="S226"/>
  <c r="N226"/>
  <c r="M226"/>
  <c r="F226"/>
  <c r="C226"/>
  <c r="Z225"/>
  <c r="Y225"/>
  <c r="T225"/>
  <c r="S225"/>
  <c r="N225"/>
  <c r="M225"/>
  <c r="F225"/>
  <c r="C225"/>
  <c r="Z224"/>
  <c r="Y224"/>
  <c r="T224"/>
  <c r="S224"/>
  <c r="N224"/>
  <c r="M224"/>
  <c r="F224"/>
  <c r="C224"/>
  <c r="Z223"/>
  <c r="Y223"/>
  <c r="T223"/>
  <c r="S223"/>
  <c r="M223"/>
  <c r="F223"/>
  <c r="C223"/>
  <c r="Y222"/>
  <c r="T222"/>
  <c r="S222"/>
  <c r="M222"/>
  <c r="F222"/>
  <c r="C222"/>
  <c r="Y221"/>
  <c r="T221"/>
  <c r="S221"/>
  <c r="M221"/>
  <c r="F221"/>
  <c r="C221"/>
  <c r="X220"/>
  <c r="W220"/>
  <c r="V220"/>
  <c r="U220"/>
  <c r="R220"/>
  <c r="Q220"/>
  <c r="P220"/>
  <c r="O220"/>
  <c r="K220"/>
  <c r="J220"/>
  <c r="I220"/>
  <c r="Z219"/>
  <c r="Y219"/>
  <c r="T219"/>
  <c r="S219"/>
  <c r="M219"/>
  <c r="F219"/>
  <c r="C219"/>
  <c r="Z218"/>
  <c r="Y218"/>
  <c r="T218"/>
  <c r="S218"/>
  <c r="N218"/>
  <c r="M218"/>
  <c r="F218"/>
  <c r="C218"/>
  <c r="Z217"/>
  <c r="Y217"/>
  <c r="T217"/>
  <c r="S217"/>
  <c r="N217"/>
  <c r="M217"/>
  <c r="F217"/>
  <c r="C217"/>
  <c r="Z216"/>
  <c r="Y216"/>
  <c r="T216"/>
  <c r="S216"/>
  <c r="N216"/>
  <c r="M216"/>
  <c r="F216"/>
  <c r="C216"/>
  <c r="Z215"/>
  <c r="Y215"/>
  <c r="T215"/>
  <c r="S215"/>
  <c r="M215"/>
  <c r="F215"/>
  <c r="C215"/>
  <c r="Y214"/>
  <c r="T214"/>
  <c r="S214"/>
  <c r="M214"/>
  <c r="F214"/>
  <c r="C214"/>
  <c r="Z213"/>
  <c r="Y213"/>
  <c r="T213"/>
  <c r="S213"/>
  <c r="M213"/>
  <c r="F213"/>
  <c r="C213"/>
  <c r="X212"/>
  <c r="W212"/>
  <c r="V212"/>
  <c r="U212"/>
  <c r="R212"/>
  <c r="Q212"/>
  <c r="P212"/>
  <c r="O212"/>
  <c r="K212"/>
  <c r="J212"/>
  <c r="I212"/>
  <c r="Z211"/>
  <c r="Y211"/>
  <c r="T211"/>
  <c r="S211"/>
  <c r="N211"/>
  <c r="M211"/>
  <c r="F211"/>
  <c r="C211"/>
  <c r="Z210"/>
  <c r="Y210"/>
  <c r="T210"/>
  <c r="S210"/>
  <c r="N210"/>
  <c r="M210"/>
  <c r="F210"/>
  <c r="C210"/>
  <c r="Z209"/>
  <c r="Y209"/>
  <c r="T209"/>
  <c r="S209"/>
  <c r="M209"/>
  <c r="F209"/>
  <c r="C209"/>
  <c r="Z208"/>
  <c r="Y208"/>
  <c r="T208"/>
  <c r="S208"/>
  <c r="M208"/>
  <c r="F208"/>
  <c r="C208"/>
  <c r="Z207"/>
  <c r="Y207"/>
  <c r="T207"/>
  <c r="S207"/>
  <c r="M207"/>
  <c r="F207"/>
  <c r="C207"/>
  <c r="Z206"/>
  <c r="Y206"/>
  <c r="T206"/>
  <c r="S206"/>
  <c r="M206"/>
  <c r="F206"/>
  <c r="C206"/>
  <c r="X205"/>
  <c r="W205"/>
  <c r="V205"/>
  <c r="U205"/>
  <c r="R205"/>
  <c r="Q205"/>
  <c r="P205"/>
  <c r="O205"/>
  <c r="K205"/>
  <c r="J205"/>
  <c r="I205"/>
  <c r="Z204"/>
  <c r="Y204"/>
  <c r="T204"/>
  <c r="S204"/>
  <c r="M204"/>
  <c r="F204"/>
  <c r="C204"/>
  <c r="Z203"/>
  <c r="Y203"/>
  <c r="T203"/>
  <c r="S203"/>
  <c r="M203"/>
  <c r="F203"/>
  <c r="C203"/>
  <c r="Z202"/>
  <c r="Y202"/>
  <c r="T202"/>
  <c r="S202"/>
  <c r="N202"/>
  <c r="M202"/>
  <c r="F202"/>
  <c r="C202"/>
  <c r="Z201"/>
  <c r="Y201"/>
  <c r="T201"/>
  <c r="S201"/>
  <c r="N201"/>
  <c r="M201"/>
  <c r="F201"/>
  <c r="C201"/>
  <c r="Z200"/>
  <c r="Y200"/>
  <c r="T200"/>
  <c r="S200"/>
  <c r="M200"/>
  <c r="F200"/>
  <c r="C200"/>
  <c r="X199"/>
  <c r="W199"/>
  <c r="V199"/>
  <c r="U199"/>
  <c r="R199"/>
  <c r="Q199"/>
  <c r="P199"/>
  <c r="O199"/>
  <c r="K199"/>
  <c r="J199"/>
  <c r="I199"/>
  <c r="Z198"/>
  <c r="Y198"/>
  <c r="T198"/>
  <c r="S198"/>
  <c r="N198"/>
  <c r="M198"/>
  <c r="F198"/>
  <c r="C198"/>
  <c r="Z197"/>
  <c r="Y197"/>
  <c r="T197"/>
  <c r="S197"/>
  <c r="N197"/>
  <c r="M197"/>
  <c r="F197"/>
  <c r="C197"/>
  <c r="Z196"/>
  <c r="Y196"/>
  <c r="T196"/>
  <c r="S196"/>
  <c r="M196"/>
  <c r="F196"/>
  <c r="C196"/>
  <c r="Z195"/>
  <c r="Y195"/>
  <c r="T195"/>
  <c r="S195"/>
  <c r="N195"/>
  <c r="M195"/>
  <c r="F195"/>
  <c r="C195"/>
  <c r="Z194"/>
  <c r="Y194"/>
  <c r="T194"/>
  <c r="S194"/>
  <c r="N194"/>
  <c r="M194"/>
  <c r="F194"/>
  <c r="C194"/>
  <c r="Z193"/>
  <c r="Y193"/>
  <c r="T193"/>
  <c r="S193"/>
  <c r="M193"/>
  <c r="F193"/>
  <c r="C193"/>
  <c r="Z192"/>
  <c r="Y192"/>
  <c r="T192"/>
  <c r="S192"/>
  <c r="M192"/>
  <c r="F192"/>
  <c r="C192"/>
  <c r="Z191"/>
  <c r="Y191"/>
  <c r="T191"/>
  <c r="S191"/>
  <c r="M191"/>
  <c r="F191"/>
  <c r="C191"/>
  <c r="X190"/>
  <c r="W190"/>
  <c r="V190"/>
  <c r="U190"/>
  <c r="R190"/>
  <c r="Q190"/>
  <c r="P190"/>
  <c r="O190"/>
  <c r="K190"/>
  <c r="J190"/>
  <c r="I190"/>
  <c r="Z189"/>
  <c r="Y189"/>
  <c r="T189"/>
  <c r="S189"/>
  <c r="N189"/>
  <c r="M189"/>
  <c r="F189"/>
  <c r="C189"/>
  <c r="Z188"/>
  <c r="Y188"/>
  <c r="T188"/>
  <c r="S188"/>
  <c r="N188"/>
  <c r="M188"/>
  <c r="F188"/>
  <c r="C188"/>
  <c r="Z187"/>
  <c r="Y187"/>
  <c r="T187"/>
  <c r="S187"/>
  <c r="N187"/>
  <c r="M187"/>
  <c r="F187"/>
  <c r="C187"/>
  <c r="Z186"/>
  <c r="Y186"/>
  <c r="T186"/>
  <c r="S186"/>
  <c r="M186"/>
  <c r="F186"/>
  <c r="C186"/>
  <c r="Z185"/>
  <c r="Y185"/>
  <c r="T185"/>
  <c r="S185"/>
  <c r="M185"/>
  <c r="F185"/>
  <c r="C185"/>
  <c r="Z184"/>
  <c r="Y184"/>
  <c r="T184"/>
  <c r="S184"/>
  <c r="M184"/>
  <c r="F184"/>
  <c r="C184"/>
  <c r="X183"/>
  <c r="W183"/>
  <c r="V183"/>
  <c r="U183"/>
  <c r="R183"/>
  <c r="Q183"/>
  <c r="P183"/>
  <c r="O183"/>
  <c r="K183"/>
  <c r="J183"/>
  <c r="I183"/>
  <c r="Z182"/>
  <c r="Y182"/>
  <c r="T182"/>
  <c r="S182"/>
  <c r="M182"/>
  <c r="F182"/>
  <c r="C182"/>
  <c r="Z181"/>
  <c r="Y181"/>
  <c r="T181"/>
  <c r="S181"/>
  <c r="N181"/>
  <c r="M181"/>
  <c r="F181"/>
  <c r="C181"/>
  <c r="Z180"/>
  <c r="Y180"/>
  <c r="T180"/>
  <c r="S180"/>
  <c r="M180"/>
  <c r="F180"/>
  <c r="C180"/>
  <c r="Z179"/>
  <c r="Y179"/>
  <c r="T179"/>
  <c r="S179"/>
  <c r="M179"/>
  <c r="F179"/>
  <c r="C179"/>
  <c r="Z178"/>
  <c r="Y178"/>
  <c r="T178"/>
  <c r="S178"/>
  <c r="M178"/>
  <c r="F178"/>
  <c r="C178"/>
  <c r="Z177"/>
  <c r="Y177"/>
  <c r="T177"/>
  <c r="S177"/>
  <c r="M177"/>
  <c r="F177"/>
  <c r="C177"/>
  <c r="X176"/>
  <c r="W176"/>
  <c r="V176"/>
  <c r="U176"/>
  <c r="R176"/>
  <c r="Q176"/>
  <c r="P176"/>
  <c r="O176"/>
  <c r="K176"/>
  <c r="J176"/>
  <c r="I176"/>
  <c r="Z175"/>
  <c r="Y175"/>
  <c r="T175"/>
  <c r="S175"/>
  <c r="M175"/>
  <c r="F175"/>
  <c r="C175"/>
  <c r="Z174"/>
  <c r="Y174"/>
  <c r="T174"/>
  <c r="S174"/>
  <c r="M174"/>
  <c r="F174"/>
  <c r="C174"/>
  <c r="Z173"/>
  <c r="Y173"/>
  <c r="T173"/>
  <c r="S173"/>
  <c r="N173"/>
  <c r="M173"/>
  <c r="F173"/>
  <c r="C173"/>
  <c r="Z172"/>
  <c r="Y172"/>
  <c r="T172"/>
  <c r="S172"/>
  <c r="M172"/>
  <c r="F172"/>
  <c r="C172"/>
  <c r="Z171"/>
  <c r="Y171"/>
  <c r="T171"/>
  <c r="S171"/>
  <c r="N171"/>
  <c r="M171"/>
  <c r="F171"/>
  <c r="C171"/>
  <c r="Z170"/>
  <c r="Y170"/>
  <c r="T170"/>
  <c r="S170"/>
  <c r="M170"/>
  <c r="F170"/>
  <c r="C170"/>
  <c r="Z169"/>
  <c r="Y169"/>
  <c r="T169"/>
  <c r="S169"/>
  <c r="M169"/>
  <c r="F169"/>
  <c r="C169"/>
  <c r="Z168"/>
  <c r="Y168"/>
  <c r="T168"/>
  <c r="S168"/>
  <c r="N168"/>
  <c r="M168"/>
  <c r="F168"/>
  <c r="C168"/>
  <c r="Z167"/>
  <c r="Y167"/>
  <c r="T167"/>
  <c r="S167"/>
  <c r="N167"/>
  <c r="M167"/>
  <c r="F167"/>
  <c r="C167"/>
  <c r="Z166"/>
  <c r="Y166"/>
  <c r="T166"/>
  <c r="S166"/>
  <c r="N166"/>
  <c r="M166"/>
  <c r="F166"/>
  <c r="C166"/>
  <c r="Z165"/>
  <c r="Y165"/>
  <c r="T165"/>
  <c r="S165"/>
  <c r="M165"/>
  <c r="F165"/>
  <c r="C165"/>
  <c r="Z164"/>
  <c r="Y164"/>
  <c r="T164"/>
  <c r="S164"/>
  <c r="M164"/>
  <c r="F164"/>
  <c r="C164"/>
  <c r="X163"/>
  <c r="W163"/>
  <c r="V163"/>
  <c r="U163"/>
  <c r="R163"/>
  <c r="Q163"/>
  <c r="P163"/>
  <c r="O163"/>
  <c r="K163"/>
  <c r="J163"/>
  <c r="I163"/>
  <c r="Y162"/>
  <c r="T162"/>
  <c r="S162"/>
  <c r="M162"/>
  <c r="F162"/>
  <c r="C162"/>
  <c r="Z161"/>
  <c r="Y161"/>
  <c r="T161"/>
  <c r="S161"/>
  <c r="N161"/>
  <c r="M161"/>
  <c r="F161"/>
  <c r="C161"/>
  <c r="Y160"/>
  <c r="T160"/>
  <c r="S160"/>
  <c r="M160"/>
  <c r="F160"/>
  <c r="C160"/>
  <c r="Y159"/>
  <c r="T159"/>
  <c r="S159"/>
  <c r="M159"/>
  <c r="F159"/>
  <c r="C159"/>
  <c r="Y158"/>
  <c r="T158"/>
  <c r="S158"/>
  <c r="M158"/>
  <c r="F158"/>
  <c r="C158"/>
  <c r="Y157"/>
  <c r="T157"/>
  <c r="S157"/>
  <c r="M157"/>
  <c r="F157"/>
  <c r="C157"/>
  <c r="Z156"/>
  <c r="Y156"/>
  <c r="T156"/>
  <c r="S156"/>
  <c r="N156"/>
  <c r="M156"/>
  <c r="F156"/>
  <c r="C156"/>
  <c r="Y155"/>
  <c r="T155"/>
  <c r="S155"/>
  <c r="M155"/>
  <c r="F155"/>
  <c r="C155"/>
  <c r="Y154"/>
  <c r="T154"/>
  <c r="S154"/>
  <c r="M154"/>
  <c r="F154"/>
  <c r="C154"/>
  <c r="X153"/>
  <c r="W153"/>
  <c r="V153"/>
  <c r="U153"/>
  <c r="R153"/>
  <c r="Q153"/>
  <c r="P153"/>
  <c r="O153"/>
  <c r="K153"/>
  <c r="J153"/>
  <c r="I153"/>
  <c r="Z152"/>
  <c r="Y152"/>
  <c r="T152"/>
  <c r="S152"/>
  <c r="N152"/>
  <c r="M152"/>
  <c r="F152"/>
  <c r="C152"/>
  <c r="Z151"/>
  <c r="Y151"/>
  <c r="T151"/>
  <c r="S151"/>
  <c r="N151"/>
  <c r="M151"/>
  <c r="F151"/>
  <c r="C151"/>
  <c r="Z150"/>
  <c r="Y150"/>
  <c r="T150"/>
  <c r="S150"/>
  <c r="N150"/>
  <c r="M150"/>
  <c r="F150"/>
  <c r="C150"/>
  <c r="Z149"/>
  <c r="Y149"/>
  <c r="T149"/>
  <c r="S149"/>
  <c r="N149"/>
  <c r="M149"/>
  <c r="F149"/>
  <c r="C149"/>
  <c r="Z148"/>
  <c r="Y148"/>
  <c r="T148"/>
  <c r="S148"/>
  <c r="N148"/>
  <c r="M148"/>
  <c r="F148"/>
  <c r="C148"/>
  <c r="Z147"/>
  <c r="Y147"/>
  <c r="T147"/>
  <c r="S147"/>
  <c r="N147"/>
  <c r="M147"/>
  <c r="F147"/>
  <c r="C147"/>
  <c r="Z146"/>
  <c r="Y146"/>
  <c r="T146"/>
  <c r="S146"/>
  <c r="N146"/>
  <c r="M146"/>
  <c r="F146"/>
  <c r="C146"/>
  <c r="Z145"/>
  <c r="Y145"/>
  <c r="T145"/>
  <c r="S145"/>
  <c r="N145"/>
  <c r="M145"/>
  <c r="F145"/>
  <c r="C145"/>
  <c r="Z144"/>
  <c r="Y144"/>
  <c r="T144"/>
  <c r="S144"/>
  <c r="N144"/>
  <c r="M144"/>
  <c r="F144"/>
  <c r="C144"/>
  <c r="Y143"/>
  <c r="T143"/>
  <c r="S143"/>
  <c r="M143"/>
  <c r="F143"/>
  <c r="C143"/>
  <c r="Z142"/>
  <c r="Y142"/>
  <c r="T142"/>
  <c r="S142"/>
  <c r="N142"/>
  <c r="M142"/>
  <c r="F142"/>
  <c r="C142"/>
  <c r="X141"/>
  <c r="W141"/>
  <c r="V141"/>
  <c r="U141"/>
  <c r="R141"/>
  <c r="Q141"/>
  <c r="P141"/>
  <c r="O141"/>
  <c r="K141"/>
  <c r="J141"/>
  <c r="I141"/>
  <c r="Z140"/>
  <c r="Y140"/>
  <c r="S140"/>
  <c r="M140"/>
  <c r="F140"/>
  <c r="C140"/>
  <c r="Z139"/>
  <c r="Y139"/>
  <c r="T139"/>
  <c r="S139"/>
  <c r="N139"/>
  <c r="M139"/>
  <c r="F139"/>
  <c r="C139"/>
  <c r="Y138"/>
  <c r="S138"/>
  <c r="M138"/>
  <c r="F138"/>
  <c r="C138"/>
  <c r="Z137"/>
  <c r="Y137"/>
  <c r="T137"/>
  <c r="S137"/>
  <c r="N137"/>
  <c r="M137"/>
  <c r="F137"/>
  <c r="C137"/>
  <c r="Z136"/>
  <c r="Y136"/>
  <c r="T136"/>
  <c r="S136"/>
  <c r="N136"/>
  <c r="M136"/>
  <c r="F136"/>
  <c r="C136"/>
  <c r="Z135"/>
  <c r="Y135"/>
  <c r="T135"/>
  <c r="S135"/>
  <c r="N135"/>
  <c r="M135"/>
  <c r="F135"/>
  <c r="C135"/>
  <c r="Z134"/>
  <c r="Y134"/>
  <c r="T134"/>
  <c r="S134"/>
  <c r="N134"/>
  <c r="M134"/>
  <c r="F134"/>
  <c r="C134"/>
  <c r="Z133"/>
  <c r="Y133"/>
  <c r="T133"/>
  <c r="S133"/>
  <c r="M133"/>
  <c r="F133"/>
  <c r="C133"/>
  <c r="Z132"/>
  <c r="Y132"/>
  <c r="S132"/>
  <c r="M132"/>
  <c r="F132"/>
  <c r="C132"/>
  <c r="X131"/>
  <c r="Y131" s="1"/>
  <c r="U131"/>
  <c r="C131" s="1"/>
  <c r="T131"/>
  <c r="S131"/>
  <c r="M131"/>
  <c r="W130"/>
  <c r="V130"/>
  <c r="U130"/>
  <c r="R130"/>
  <c r="Q130"/>
  <c r="P130"/>
  <c r="O130"/>
  <c r="K130"/>
  <c r="J130"/>
  <c r="I130"/>
  <c r="Z129"/>
  <c r="Y129"/>
  <c r="T129"/>
  <c r="S129"/>
  <c r="N129"/>
  <c r="M129"/>
  <c r="F129"/>
  <c r="C129"/>
  <c r="Z128"/>
  <c r="Y128"/>
  <c r="T128"/>
  <c r="S128"/>
  <c r="M128"/>
  <c r="F128"/>
  <c r="C128"/>
  <c r="Z127"/>
  <c r="Y127"/>
  <c r="T127"/>
  <c r="S127"/>
  <c r="N127"/>
  <c r="M127"/>
  <c r="F127"/>
  <c r="C127"/>
  <c r="Y126"/>
  <c r="T126"/>
  <c r="S126"/>
  <c r="N126"/>
  <c r="M126"/>
  <c r="F126"/>
  <c r="C126"/>
  <c r="Z125"/>
  <c r="Y125"/>
  <c r="T125"/>
  <c r="S125"/>
  <c r="N125"/>
  <c r="M125"/>
  <c r="F125"/>
  <c r="C125"/>
  <c r="Z124"/>
  <c r="Y124"/>
  <c r="T124"/>
  <c r="S124"/>
  <c r="M124"/>
  <c r="F124"/>
  <c r="C124"/>
  <c r="Y123"/>
  <c r="S123"/>
  <c r="M123"/>
  <c r="F123"/>
  <c r="C123"/>
  <c r="Y122"/>
  <c r="T122"/>
  <c r="S122"/>
  <c r="M122"/>
  <c r="F122"/>
  <c r="C122"/>
  <c r="X121"/>
  <c r="W121"/>
  <c r="V121"/>
  <c r="U121"/>
  <c r="R121"/>
  <c r="Q121"/>
  <c r="P121"/>
  <c r="O121"/>
  <c r="K121"/>
  <c r="J121"/>
  <c r="I121"/>
  <c r="Y120"/>
  <c r="S120"/>
  <c r="M120"/>
  <c r="F120"/>
  <c r="C120"/>
  <c r="Z119"/>
  <c r="Y119"/>
  <c r="T119"/>
  <c r="S119"/>
  <c r="N119"/>
  <c r="M119"/>
  <c r="F119"/>
  <c r="C119"/>
  <c r="Z118"/>
  <c r="Y118"/>
  <c r="T118"/>
  <c r="S118"/>
  <c r="N118"/>
  <c r="M118"/>
  <c r="F118"/>
  <c r="C118"/>
  <c r="Z117"/>
  <c r="Y117"/>
  <c r="T117"/>
  <c r="S117"/>
  <c r="M117"/>
  <c r="F117"/>
  <c r="C117"/>
  <c r="Z116"/>
  <c r="Y116"/>
  <c r="T116"/>
  <c r="S116"/>
  <c r="N116"/>
  <c r="M116"/>
  <c r="F116"/>
  <c r="C116"/>
  <c r="Z115"/>
  <c r="Y115"/>
  <c r="T115"/>
  <c r="S115"/>
  <c r="N115"/>
  <c r="M115"/>
  <c r="F115"/>
  <c r="C115"/>
  <c r="Y114"/>
  <c r="S114"/>
  <c r="N114"/>
  <c r="M114"/>
  <c r="F114"/>
  <c r="C114"/>
  <c r="Z113"/>
  <c r="Y113"/>
  <c r="T113"/>
  <c r="S113"/>
  <c r="N113"/>
  <c r="M113"/>
  <c r="F113"/>
  <c r="C113"/>
  <c r="Z112"/>
  <c r="Y112"/>
  <c r="T112"/>
  <c r="S112"/>
  <c r="M112"/>
  <c r="F112"/>
  <c r="C112"/>
  <c r="Z111"/>
  <c r="Y111"/>
  <c r="T111"/>
  <c r="S111"/>
  <c r="N111"/>
  <c r="M111"/>
  <c r="F111"/>
  <c r="C111"/>
  <c r="Z110"/>
  <c r="Y110"/>
  <c r="T110"/>
  <c r="S110"/>
  <c r="N110"/>
  <c r="M110"/>
  <c r="F110"/>
  <c r="C110"/>
  <c r="Z109"/>
  <c r="Y109"/>
  <c r="T109"/>
  <c r="S109"/>
  <c r="M109"/>
  <c r="F109"/>
  <c r="C109"/>
  <c r="Y108"/>
  <c r="S108"/>
  <c r="M108"/>
  <c r="F108"/>
  <c r="C108"/>
  <c r="X107"/>
  <c r="Y107" s="1"/>
  <c r="U107"/>
  <c r="C107" s="1"/>
  <c r="T107"/>
  <c r="S107"/>
  <c r="M107"/>
  <c r="F107"/>
  <c r="W106"/>
  <c r="V106"/>
  <c r="R106"/>
  <c r="Q106"/>
  <c r="P106"/>
  <c r="O106"/>
  <c r="K106"/>
  <c r="J106"/>
  <c r="I106"/>
  <c r="Z105"/>
  <c r="Y105"/>
  <c r="T105"/>
  <c r="S105"/>
  <c r="M105"/>
  <c r="F105"/>
  <c r="C105"/>
  <c r="Z104"/>
  <c r="Y104"/>
  <c r="T104"/>
  <c r="S104"/>
  <c r="N104"/>
  <c r="M104"/>
  <c r="F104"/>
  <c r="C104"/>
  <c r="Z103"/>
  <c r="Y103"/>
  <c r="T103"/>
  <c r="S103"/>
  <c r="N103"/>
  <c r="M103"/>
  <c r="F103"/>
  <c r="C103"/>
  <c r="Z102"/>
  <c r="Y102"/>
  <c r="T102"/>
  <c r="S102"/>
  <c r="N102"/>
  <c r="M102"/>
  <c r="F102"/>
  <c r="C102"/>
  <c r="Z101"/>
  <c r="Y101"/>
  <c r="T101"/>
  <c r="S101"/>
  <c r="N101"/>
  <c r="M101"/>
  <c r="F101"/>
  <c r="C101"/>
  <c r="Z100"/>
  <c r="Y100"/>
  <c r="T100"/>
  <c r="S100"/>
  <c r="N100"/>
  <c r="M100"/>
  <c r="F100"/>
  <c r="C100"/>
  <c r="Z99"/>
  <c r="Y99"/>
  <c r="T99"/>
  <c r="S99"/>
  <c r="N99"/>
  <c r="M99"/>
  <c r="F99"/>
  <c r="C99"/>
  <c r="Z98"/>
  <c r="Y98"/>
  <c r="T98"/>
  <c r="S98"/>
  <c r="N98"/>
  <c r="M98"/>
  <c r="F98"/>
  <c r="C98"/>
  <c r="Z97"/>
  <c r="Y97"/>
  <c r="T97"/>
  <c r="S97"/>
  <c r="N97"/>
  <c r="M97"/>
  <c r="F97"/>
  <c r="C97"/>
  <c r="X96"/>
  <c r="W96"/>
  <c r="V96"/>
  <c r="U96"/>
  <c r="R96"/>
  <c r="Q96"/>
  <c r="P96"/>
  <c r="O96"/>
  <c r="K96"/>
  <c r="J96"/>
  <c r="I96"/>
  <c r="Y95"/>
  <c r="T95"/>
  <c r="S95"/>
  <c r="N95"/>
  <c r="M95"/>
  <c r="F95"/>
  <c r="C95"/>
  <c r="Z94"/>
  <c r="Y94"/>
  <c r="T94"/>
  <c r="S94"/>
  <c r="M94"/>
  <c r="F94"/>
  <c r="C94"/>
  <c r="Z93"/>
  <c r="Y93"/>
  <c r="T93"/>
  <c r="S93"/>
  <c r="M93"/>
  <c r="F93"/>
  <c r="C93"/>
  <c r="Z92"/>
  <c r="Y92"/>
  <c r="T92"/>
  <c r="S92"/>
  <c r="M92"/>
  <c r="F92"/>
  <c r="C92"/>
  <c r="Y91"/>
  <c r="T91"/>
  <c r="S91"/>
  <c r="M91"/>
  <c r="F91"/>
  <c r="C91"/>
  <c r="Z90"/>
  <c r="Y90"/>
  <c r="T90"/>
  <c r="S90"/>
  <c r="M90"/>
  <c r="F90"/>
  <c r="C90"/>
  <c r="Z89"/>
  <c r="Y89"/>
  <c r="T89"/>
  <c r="S89"/>
  <c r="N89"/>
  <c r="M89"/>
  <c r="F89"/>
  <c r="C89"/>
  <c r="Z88"/>
  <c r="Y88"/>
  <c r="T88"/>
  <c r="S88"/>
  <c r="M88"/>
  <c r="F88"/>
  <c r="C88"/>
  <c r="X87"/>
  <c r="W87"/>
  <c r="V87"/>
  <c r="U87"/>
  <c r="R87"/>
  <c r="Q87"/>
  <c r="P87"/>
  <c r="O87"/>
  <c r="K87"/>
  <c r="J87"/>
  <c r="I87"/>
  <c r="Z86"/>
  <c r="Y86"/>
  <c r="T86"/>
  <c r="S86"/>
  <c r="N86"/>
  <c r="M86"/>
  <c r="F86"/>
  <c r="C86"/>
  <c r="Z85"/>
  <c r="Y85"/>
  <c r="T85"/>
  <c r="S85"/>
  <c r="N85"/>
  <c r="M85"/>
  <c r="F85"/>
  <c r="C85"/>
  <c r="Z84"/>
  <c r="Y84"/>
  <c r="T84"/>
  <c r="S84"/>
  <c r="N84"/>
  <c r="M84"/>
  <c r="F84"/>
  <c r="C84"/>
  <c r="Z83"/>
  <c r="Y83"/>
  <c r="T83"/>
  <c r="S83"/>
  <c r="M83"/>
  <c r="F83"/>
  <c r="C83"/>
  <c r="Z82"/>
  <c r="Y82"/>
  <c r="T82"/>
  <c r="S82"/>
  <c r="N82"/>
  <c r="M82"/>
  <c r="F82"/>
  <c r="C82"/>
  <c r="Z81"/>
  <c r="Y81"/>
  <c r="T81"/>
  <c r="S81"/>
  <c r="N81"/>
  <c r="M81"/>
  <c r="F81"/>
  <c r="C81"/>
  <c r="Z80"/>
  <c r="Y80"/>
  <c r="T80"/>
  <c r="S80"/>
  <c r="N80"/>
  <c r="M80"/>
  <c r="F80"/>
  <c r="C80"/>
  <c r="Z79"/>
  <c r="Y79"/>
  <c r="T79"/>
  <c r="S79"/>
  <c r="N79"/>
  <c r="M79"/>
  <c r="F79"/>
  <c r="C79"/>
  <c r="Z78"/>
  <c r="Y78"/>
  <c r="T78"/>
  <c r="S78"/>
  <c r="N78"/>
  <c r="M78"/>
  <c r="F78"/>
  <c r="C78"/>
  <c r="Y77"/>
  <c r="T77"/>
  <c r="S77"/>
  <c r="N77"/>
  <c r="M77"/>
  <c r="F77"/>
  <c r="C77"/>
  <c r="Z76"/>
  <c r="Y76"/>
  <c r="T76"/>
  <c r="S76"/>
  <c r="N76"/>
  <c r="M76"/>
  <c r="F76"/>
  <c r="C76"/>
  <c r="X75"/>
  <c r="W75"/>
  <c r="V75"/>
  <c r="U75"/>
  <c r="R75"/>
  <c r="Q75"/>
  <c r="P75"/>
  <c r="O75"/>
  <c r="K75"/>
  <c r="J75"/>
  <c r="I75"/>
  <c r="Y74"/>
  <c r="T74"/>
  <c r="S74"/>
  <c r="M74"/>
  <c r="F74"/>
  <c r="C74"/>
  <c r="Y73"/>
  <c r="X73"/>
  <c r="F73" s="1"/>
  <c r="U73"/>
  <c r="T73"/>
  <c r="S73"/>
  <c r="M73"/>
  <c r="C73"/>
  <c r="Z72"/>
  <c r="Y72"/>
  <c r="T72"/>
  <c r="S72"/>
  <c r="N72"/>
  <c r="M72"/>
  <c r="F72"/>
  <c r="C72"/>
  <c r="Z71"/>
  <c r="Y71"/>
  <c r="T71"/>
  <c r="S71"/>
  <c r="M71"/>
  <c r="F71"/>
  <c r="C71"/>
  <c r="Y70"/>
  <c r="T70"/>
  <c r="S70"/>
  <c r="M70"/>
  <c r="F70"/>
  <c r="C70"/>
  <c r="Y69"/>
  <c r="T69"/>
  <c r="S69"/>
  <c r="M69"/>
  <c r="F69"/>
  <c r="C69"/>
  <c r="Z68"/>
  <c r="Y68"/>
  <c r="T68"/>
  <c r="S68"/>
  <c r="M68"/>
  <c r="F68"/>
  <c r="C68"/>
  <c r="Z67"/>
  <c r="Y67"/>
  <c r="T67"/>
  <c r="S67"/>
  <c r="M67"/>
  <c r="F67"/>
  <c r="C67"/>
  <c r="Y66"/>
  <c r="S66"/>
  <c r="M66"/>
  <c r="F66"/>
  <c r="C66"/>
  <c r="Y65"/>
  <c r="T65"/>
  <c r="S65"/>
  <c r="M65"/>
  <c r="F65"/>
  <c r="C65"/>
  <c r="X64"/>
  <c r="W64"/>
  <c r="V64"/>
  <c r="U64"/>
  <c r="R64"/>
  <c r="Q64"/>
  <c r="P64"/>
  <c r="O64"/>
  <c r="K64"/>
  <c r="J64"/>
  <c r="I64"/>
  <c r="Y63"/>
  <c r="T63"/>
  <c r="S63"/>
  <c r="N63"/>
  <c r="M63"/>
  <c r="F63"/>
  <c r="C63"/>
  <c r="Z62"/>
  <c r="Y62"/>
  <c r="T62"/>
  <c r="S62"/>
  <c r="N62"/>
  <c r="M62"/>
  <c r="F62"/>
  <c r="C62"/>
  <c r="Z61"/>
  <c r="Y61"/>
  <c r="T61"/>
  <c r="S61"/>
  <c r="N61"/>
  <c r="M61"/>
  <c r="F61"/>
  <c r="C61"/>
  <c r="Z60"/>
  <c r="Y60"/>
  <c r="T60"/>
  <c r="S60"/>
  <c r="M60"/>
  <c r="F60"/>
  <c r="C60"/>
  <c r="Z59"/>
  <c r="Y59"/>
  <c r="T59"/>
  <c r="S59"/>
  <c r="N59"/>
  <c r="M59"/>
  <c r="F59"/>
  <c r="C59"/>
  <c r="Y58"/>
  <c r="T58"/>
  <c r="S58"/>
  <c r="M58"/>
  <c r="F58"/>
  <c r="C58"/>
  <c r="Z57"/>
  <c r="Y57"/>
  <c r="T57"/>
  <c r="S57"/>
  <c r="N57"/>
  <c r="M57"/>
  <c r="F57"/>
  <c r="C57"/>
  <c r="Z56"/>
  <c r="Y56"/>
  <c r="T56"/>
  <c r="S56"/>
  <c r="M56"/>
  <c r="F56"/>
  <c r="C56"/>
  <c r="Z55"/>
  <c r="Y55"/>
  <c r="T55"/>
  <c r="S55"/>
  <c r="M55"/>
  <c r="F55"/>
  <c r="C55"/>
  <c r="Z54"/>
  <c r="Y54"/>
  <c r="T54"/>
  <c r="S54"/>
  <c r="M54"/>
  <c r="F54"/>
  <c r="C54"/>
  <c r="X53"/>
  <c r="W53"/>
  <c r="V53"/>
  <c r="U53"/>
  <c r="R53"/>
  <c r="Q53"/>
  <c r="P53"/>
  <c r="O53"/>
  <c r="K53"/>
  <c r="J53"/>
  <c r="I53"/>
  <c r="Y52"/>
  <c r="T52"/>
  <c r="S52"/>
  <c r="M52"/>
  <c r="F52"/>
  <c r="C52"/>
  <c r="Z51"/>
  <c r="Y51"/>
  <c r="T51"/>
  <c r="S51"/>
  <c r="N51"/>
  <c r="M51"/>
  <c r="F51"/>
  <c r="C51"/>
  <c r="Z50"/>
  <c r="Y50"/>
  <c r="T50"/>
  <c r="S50"/>
  <c r="M50"/>
  <c r="F50"/>
  <c r="C50"/>
  <c r="Y49"/>
  <c r="T49"/>
  <c r="S49"/>
  <c r="M49"/>
  <c r="F49"/>
  <c r="C49"/>
  <c r="Z48"/>
  <c r="Y48"/>
  <c r="T48"/>
  <c r="S48"/>
  <c r="N48"/>
  <c r="M48"/>
  <c r="F48"/>
  <c r="C48"/>
  <c r="Z47"/>
  <c r="Y47"/>
  <c r="T47"/>
  <c r="S47"/>
  <c r="N47"/>
  <c r="M47"/>
  <c r="F47"/>
  <c r="C47"/>
  <c r="Z46"/>
  <c r="Y46"/>
  <c r="T46"/>
  <c r="S46"/>
  <c r="N46"/>
  <c r="M46"/>
  <c r="F46"/>
  <c r="C46"/>
  <c r="Z45"/>
  <c r="Y45"/>
  <c r="T45"/>
  <c r="S45"/>
  <c r="M45"/>
  <c r="F45"/>
  <c r="C45"/>
  <c r="Z44"/>
  <c r="Y44"/>
  <c r="T44"/>
  <c r="S44"/>
  <c r="M44"/>
  <c r="F44"/>
  <c r="C44"/>
  <c r="Y43"/>
  <c r="S43"/>
  <c r="M43"/>
  <c r="F43"/>
  <c r="C43"/>
  <c r="Y42"/>
  <c r="T42"/>
  <c r="S42"/>
  <c r="M42"/>
  <c r="F42"/>
  <c r="C42"/>
  <c r="X41"/>
  <c r="W41"/>
  <c r="V41"/>
  <c r="U41"/>
  <c r="R41"/>
  <c r="Q41"/>
  <c r="P41"/>
  <c r="O41"/>
  <c r="K41"/>
  <c r="J41"/>
  <c r="I41"/>
  <c r="Y40"/>
  <c r="S40"/>
  <c r="M40"/>
  <c r="F40"/>
  <c r="C40"/>
  <c r="Z39"/>
  <c r="Y39"/>
  <c r="S39"/>
  <c r="M39"/>
  <c r="F39"/>
  <c r="C39"/>
  <c r="Z38"/>
  <c r="Y38"/>
  <c r="T38"/>
  <c r="S38"/>
  <c r="N38"/>
  <c r="M38"/>
  <c r="F38"/>
  <c r="C38"/>
  <c r="Z37"/>
  <c r="Y37"/>
  <c r="T37"/>
  <c r="S37"/>
  <c r="M37"/>
  <c r="F37"/>
  <c r="C37"/>
  <c r="Z36"/>
  <c r="Y36"/>
  <c r="T36"/>
  <c r="S36"/>
  <c r="M36"/>
  <c r="F36"/>
  <c r="C36"/>
  <c r="Y35"/>
  <c r="T35"/>
  <c r="S35"/>
  <c r="N35"/>
  <c r="M35"/>
  <c r="F35"/>
  <c r="C35"/>
  <c r="Z34"/>
  <c r="Y34"/>
  <c r="T34"/>
  <c r="S34"/>
  <c r="M34"/>
  <c r="F34"/>
  <c r="C34"/>
  <c r="Z33"/>
  <c r="Y33"/>
  <c r="T33"/>
  <c r="S33"/>
  <c r="N33"/>
  <c r="M33"/>
  <c r="F33"/>
  <c r="C33"/>
  <c r="Y32"/>
  <c r="S32"/>
  <c r="M32"/>
  <c r="F32"/>
  <c r="C32"/>
  <c r="Y31"/>
  <c r="S31"/>
  <c r="M31"/>
  <c r="F31"/>
  <c r="C31"/>
  <c r="Y30"/>
  <c r="X30"/>
  <c r="U30"/>
  <c r="S30"/>
  <c r="M30"/>
  <c r="F30"/>
  <c r="C30"/>
  <c r="X29"/>
  <c r="W29"/>
  <c r="V29"/>
  <c r="U29"/>
  <c r="R29"/>
  <c r="Q29"/>
  <c r="P29"/>
  <c r="O29"/>
  <c r="K29"/>
  <c r="J29"/>
  <c r="I29"/>
  <c r="Z28"/>
  <c r="Y28"/>
  <c r="T28"/>
  <c r="S28"/>
  <c r="M28"/>
  <c r="F28"/>
  <c r="C28"/>
  <c r="Z27"/>
  <c r="Y27"/>
  <c r="T27"/>
  <c r="S27"/>
  <c r="N27"/>
  <c r="M27"/>
  <c r="F27"/>
  <c r="C27"/>
  <c r="Z26"/>
  <c r="Y26"/>
  <c r="T26"/>
  <c r="S26"/>
  <c r="M26"/>
  <c r="F26"/>
  <c r="C26"/>
  <c r="Z25"/>
  <c r="Y25"/>
  <c r="T25"/>
  <c r="S25"/>
  <c r="N25"/>
  <c r="M25"/>
  <c r="F25"/>
  <c r="C25"/>
  <c r="Z24"/>
  <c r="Y24"/>
  <c r="T24"/>
  <c r="S24"/>
  <c r="M24"/>
  <c r="F24"/>
  <c r="C24"/>
  <c r="Z23"/>
  <c r="Y23"/>
  <c r="T23"/>
  <c r="S23"/>
  <c r="M23"/>
  <c r="F23"/>
  <c r="C23"/>
  <c r="Y22"/>
  <c r="T22"/>
  <c r="S22"/>
  <c r="M22"/>
  <c r="F22"/>
  <c r="C22"/>
  <c r="Y21"/>
  <c r="T21"/>
  <c r="S21"/>
  <c r="M21"/>
  <c r="F21"/>
  <c r="C21"/>
  <c r="X20"/>
  <c r="W20"/>
  <c r="V20"/>
  <c r="U20"/>
  <c r="R20"/>
  <c r="Q20"/>
  <c r="P20"/>
  <c r="O20"/>
  <c r="K20"/>
  <c r="J20"/>
  <c r="I20"/>
  <c r="Y19"/>
  <c r="T19"/>
  <c r="S19"/>
  <c r="M19"/>
  <c r="F19"/>
  <c r="C19"/>
  <c r="Z18"/>
  <c r="Y18"/>
  <c r="T18"/>
  <c r="S18"/>
  <c r="N18"/>
  <c r="M18"/>
  <c r="F18"/>
  <c r="C18"/>
  <c r="Z17"/>
  <c r="Y17"/>
  <c r="T17"/>
  <c r="S17"/>
  <c r="M17"/>
  <c r="F17"/>
  <c r="C17"/>
  <c r="Y16"/>
  <c r="T16"/>
  <c r="S16"/>
  <c r="M16"/>
  <c r="F16"/>
  <c r="C16"/>
  <c r="Z15"/>
  <c r="Y15"/>
  <c r="T15"/>
  <c r="S15"/>
  <c r="N15"/>
  <c r="M15"/>
  <c r="F15"/>
  <c r="C15"/>
  <c r="Z14"/>
  <c r="Y14"/>
  <c r="T14"/>
  <c r="S14"/>
  <c r="M14"/>
  <c r="F14"/>
  <c r="C14"/>
  <c r="Z13"/>
  <c r="Y13"/>
  <c r="T13"/>
  <c r="S13"/>
  <c r="M13"/>
  <c r="F13"/>
  <c r="C13"/>
  <c r="Y12"/>
  <c r="T12"/>
  <c r="S12"/>
  <c r="M12"/>
  <c r="F12"/>
  <c r="C12"/>
  <c r="Z11"/>
  <c r="Y11"/>
  <c r="T11"/>
  <c r="S11"/>
  <c r="M11"/>
  <c r="F11"/>
  <c r="C11"/>
  <c r="Y10"/>
  <c r="T10"/>
  <c r="S10"/>
  <c r="M10"/>
  <c r="F10"/>
  <c r="C10"/>
  <c r="Y9"/>
  <c r="X9"/>
  <c r="F9" s="1"/>
  <c r="U9"/>
  <c r="T9"/>
  <c r="S9"/>
  <c r="M9"/>
  <c r="C9"/>
  <c r="W8"/>
  <c r="V8"/>
  <c r="U8"/>
  <c r="R8"/>
  <c r="Q8"/>
  <c r="P8"/>
  <c r="O8"/>
  <c r="K8"/>
  <c r="J8"/>
  <c r="I8"/>
  <c r="M1131" l="1"/>
  <c r="N1131" s="1"/>
  <c r="F829"/>
  <c r="G1324"/>
  <c r="H1324" s="1"/>
  <c r="G918"/>
  <c r="M1190"/>
  <c r="N1190" s="1"/>
  <c r="G1190"/>
  <c r="H1190" s="1"/>
  <c r="M1199"/>
  <c r="N1199" s="1"/>
  <c r="Y1149"/>
  <c r="Y1031"/>
  <c r="H1198"/>
  <c r="T1304"/>
  <c r="T265"/>
  <c r="T75"/>
  <c r="O540"/>
  <c r="T1134"/>
  <c r="T835"/>
  <c r="G862"/>
  <c r="H862" s="1"/>
  <c r="G940"/>
  <c r="H940" s="1"/>
  <c r="H51"/>
  <c r="H210"/>
  <c r="H284"/>
  <c r="H360"/>
  <c r="H517"/>
  <c r="H594"/>
  <c r="H683"/>
  <c r="H701"/>
  <c r="H718"/>
  <c r="H733"/>
  <c r="H770"/>
  <c r="H38"/>
  <c r="H224"/>
  <c r="H231"/>
  <c r="H248"/>
  <c r="H364"/>
  <c r="H367"/>
  <c r="H512"/>
  <c r="H593"/>
  <c r="H46"/>
  <c r="H79"/>
  <c r="H80"/>
  <c r="H82"/>
  <c r="H116"/>
  <c r="H325"/>
  <c r="H361"/>
  <c r="H366"/>
  <c r="H415"/>
  <c r="H523"/>
  <c r="H543"/>
  <c r="H211"/>
  <c r="H225"/>
  <c r="H230"/>
  <c r="H250"/>
  <c r="H283"/>
  <c r="H334"/>
  <c r="H363"/>
  <c r="H365"/>
  <c r="H425"/>
  <c r="H427"/>
  <c r="H446"/>
  <c r="H522"/>
  <c r="H524"/>
  <c r="H542"/>
  <c r="H18"/>
  <c r="H47"/>
  <c r="Z1031"/>
  <c r="H27"/>
  <c r="H72"/>
  <c r="H76"/>
  <c r="H89"/>
  <c r="H98"/>
  <c r="H100"/>
  <c r="H101"/>
  <c r="H102"/>
  <c r="H104"/>
  <c r="H125"/>
  <c r="H166"/>
  <c r="H168"/>
  <c r="H198"/>
  <c r="H244"/>
  <c r="X264"/>
  <c r="H281"/>
  <c r="H294"/>
  <c r="H295"/>
  <c r="H296"/>
  <c r="H321"/>
  <c r="H322"/>
  <c r="H323"/>
  <c r="H353"/>
  <c r="H354"/>
  <c r="H355"/>
  <c r="H356"/>
  <c r="H357"/>
  <c r="H358"/>
  <c r="H385"/>
  <c r="H386"/>
  <c r="H387"/>
  <c r="H388"/>
  <c r="H389"/>
  <c r="H390"/>
  <c r="H391"/>
  <c r="H419"/>
  <c r="H420"/>
  <c r="H421"/>
  <c r="H422"/>
  <c r="H423"/>
  <c r="H444"/>
  <c r="H468"/>
  <c r="H469"/>
  <c r="H470"/>
  <c r="H475"/>
  <c r="H485"/>
  <c r="H535"/>
  <c r="H547"/>
  <c r="H575"/>
  <c r="H644"/>
  <c r="H645"/>
  <c r="H657"/>
  <c r="H680"/>
  <c r="H681"/>
  <c r="H698"/>
  <c r="H699"/>
  <c r="H716"/>
  <c r="H785"/>
  <c r="Z1077"/>
  <c r="Z890"/>
  <c r="Z946"/>
  <c r="Z1212"/>
  <c r="Z1229"/>
  <c r="Z817"/>
  <c r="H1022"/>
  <c r="F991"/>
  <c r="M929"/>
  <c r="N929" s="1"/>
  <c r="M1093"/>
  <c r="N1093" s="1"/>
  <c r="M1023"/>
  <c r="N1023" s="1"/>
  <c r="M1118"/>
  <c r="N1118" s="1"/>
  <c r="S1312"/>
  <c r="T1312" s="1"/>
  <c r="H787"/>
  <c r="H788"/>
  <c r="H789"/>
  <c r="H796"/>
  <c r="H802"/>
  <c r="H804"/>
  <c r="Z1086"/>
  <c r="G1282"/>
  <c r="H1282" s="1"/>
  <c r="Z953"/>
  <c r="Z829"/>
  <c r="Z862"/>
  <c r="Z1170"/>
  <c r="W1246"/>
  <c r="Y968"/>
  <c r="Z836"/>
  <c r="H61"/>
  <c r="H62"/>
  <c r="H84"/>
  <c r="H110"/>
  <c r="H119"/>
  <c r="H129"/>
  <c r="H145"/>
  <c r="H146"/>
  <c r="H147"/>
  <c r="H148"/>
  <c r="H149"/>
  <c r="H150"/>
  <c r="H151"/>
  <c r="H171"/>
  <c r="H181"/>
  <c r="H202"/>
  <c r="H218"/>
  <c r="H262"/>
  <c r="H263"/>
  <c r="H269"/>
  <c r="H270"/>
  <c r="H346"/>
  <c r="H347"/>
  <c r="H348"/>
  <c r="H373"/>
  <c r="H374"/>
  <c r="H400"/>
  <c r="H430"/>
  <c r="H431"/>
  <c r="H458"/>
  <c r="H459"/>
  <c r="H460"/>
  <c r="H461"/>
  <c r="H462"/>
  <c r="H463"/>
  <c r="H464"/>
  <c r="H473"/>
  <c r="H492"/>
  <c r="H493"/>
  <c r="H508"/>
  <c r="H514"/>
  <c r="H531"/>
  <c r="H538"/>
  <c r="H582"/>
  <c r="H653"/>
  <c r="H666"/>
  <c r="H667"/>
  <c r="H685"/>
  <c r="H686"/>
  <c r="H687"/>
  <c r="H688"/>
  <c r="H689"/>
  <c r="Z726"/>
  <c r="H750"/>
  <c r="H759"/>
  <c r="H773"/>
  <c r="H774"/>
  <c r="H775"/>
  <c r="H776"/>
  <c r="H798"/>
  <c r="H807"/>
  <c r="H808"/>
  <c r="H809"/>
  <c r="H810"/>
  <c r="Z1237"/>
  <c r="G1247"/>
  <c r="Z991"/>
  <c r="Z1093"/>
  <c r="W1031"/>
  <c r="M1288"/>
  <c r="N1288" s="1"/>
  <c r="F1118"/>
  <c r="G1118" s="1"/>
  <c r="H1118" s="1"/>
  <c r="F1058"/>
  <c r="G1058" s="1"/>
  <c r="M862"/>
  <c r="N862" s="1"/>
  <c r="C836"/>
  <c r="H25"/>
  <c r="H57"/>
  <c r="H113"/>
  <c r="H173"/>
  <c r="H194"/>
  <c r="H195"/>
  <c r="H237"/>
  <c r="H311"/>
  <c r="H312"/>
  <c r="H313"/>
  <c r="H314"/>
  <c r="H319"/>
  <c r="H378"/>
  <c r="H379"/>
  <c r="H380"/>
  <c r="H382"/>
  <c r="H383"/>
  <c r="H408"/>
  <c r="H409"/>
  <c r="H434"/>
  <c r="H435"/>
  <c r="H496"/>
  <c r="H503"/>
  <c r="H527"/>
  <c r="H533"/>
  <c r="H573"/>
  <c r="H599"/>
  <c r="H600"/>
  <c r="H601"/>
  <c r="H602"/>
  <c r="H603"/>
  <c r="H609"/>
  <c r="H610"/>
  <c r="H639"/>
  <c r="H710"/>
  <c r="H761"/>
  <c r="H762"/>
  <c r="H779"/>
  <c r="H780"/>
  <c r="H781"/>
  <c r="H782"/>
  <c r="H813"/>
  <c r="Z1301"/>
  <c r="G1276"/>
  <c r="Z952"/>
  <c r="Z929"/>
  <c r="Z1149"/>
  <c r="Y1313"/>
  <c r="G973"/>
  <c r="H1310"/>
  <c r="H1244"/>
  <c r="H1179"/>
  <c r="F1150"/>
  <c r="G1150" s="1"/>
  <c r="H1150" s="1"/>
  <c r="M940"/>
  <c r="N940" s="1"/>
  <c r="M1247"/>
  <c r="N1247" s="1"/>
  <c r="G837"/>
  <c r="X1312"/>
  <c r="M1125"/>
  <c r="N1125" s="1"/>
  <c r="D286"/>
  <c r="D308"/>
  <c r="D327"/>
  <c r="D432"/>
  <c r="D442"/>
  <c r="D465"/>
  <c r="D494"/>
  <c r="D556"/>
  <c r="D583"/>
  <c r="D596"/>
  <c r="D661"/>
  <c r="D690"/>
  <c r="D738"/>
  <c r="D777"/>
  <c r="D799"/>
  <c r="F968"/>
  <c r="G1001"/>
  <c r="M968"/>
  <c r="N968" s="1"/>
  <c r="M1028"/>
  <c r="N1028" s="1"/>
  <c r="L815"/>
  <c r="D359"/>
  <c r="D424"/>
  <c r="D471"/>
  <c r="D498"/>
  <c r="D521"/>
  <c r="D529"/>
  <c r="L570"/>
  <c r="F570" s="1"/>
  <c r="D592"/>
  <c r="D636"/>
  <c r="D658"/>
  <c r="D786"/>
  <c r="D227"/>
  <c r="L239"/>
  <c r="D251"/>
  <c r="M1077"/>
  <c r="N1077" s="1"/>
  <c r="F946"/>
  <c r="M1170"/>
  <c r="N1170" s="1"/>
  <c r="S1246"/>
  <c r="L1107"/>
  <c r="E87"/>
  <c r="E257"/>
  <c r="E276"/>
  <c r="E336"/>
  <c r="E376"/>
  <c r="E411"/>
  <c r="E442"/>
  <c r="E494"/>
  <c r="E614"/>
  <c r="E627"/>
  <c r="E661"/>
  <c r="E672"/>
  <c r="E690"/>
  <c r="E709"/>
  <c r="E713"/>
  <c r="E738"/>
  <c r="E777"/>
  <c r="D368"/>
  <c r="D393"/>
  <c r="D397"/>
  <c r="D456"/>
  <c r="D487"/>
  <c r="D501"/>
  <c r="D551"/>
  <c r="D620"/>
  <c r="D641"/>
  <c r="D649"/>
  <c r="D665"/>
  <c r="D677"/>
  <c r="D734"/>
  <c r="D765"/>
  <c r="D771"/>
  <c r="E315"/>
  <c r="E436"/>
  <c r="E570"/>
  <c r="E655"/>
  <c r="E694"/>
  <c r="E706"/>
  <c r="E728"/>
  <c r="E752"/>
  <c r="E783"/>
  <c r="E1304"/>
  <c r="L581"/>
  <c r="F581" s="1"/>
  <c r="E199"/>
  <c r="E239"/>
  <c r="E359"/>
  <c r="E451"/>
  <c r="E498"/>
  <c r="E606"/>
  <c r="E646"/>
  <c r="D64"/>
  <c r="D75"/>
  <c r="D190"/>
  <c r="D220"/>
  <c r="D233"/>
  <c r="D350"/>
  <c r="D384"/>
  <c r="D418"/>
  <c r="D570"/>
  <c r="D655"/>
  <c r="D706"/>
  <c r="L713"/>
  <c r="L723"/>
  <c r="D728"/>
  <c r="D743"/>
  <c r="D756"/>
  <c r="D783"/>
  <c r="D791"/>
  <c r="L1246"/>
  <c r="E260"/>
  <c r="E428"/>
  <c r="E477"/>
  <c r="E482"/>
  <c r="E507"/>
  <c r="E581"/>
  <c r="E665"/>
  <c r="E765"/>
  <c r="E771"/>
  <c r="L655"/>
  <c r="F655" s="1"/>
  <c r="C384"/>
  <c r="L384"/>
  <c r="C456"/>
  <c r="L456"/>
  <c r="C465"/>
  <c r="L465"/>
  <c r="F465" s="1"/>
  <c r="C498"/>
  <c r="L498"/>
  <c r="F498" s="1"/>
  <c r="C501"/>
  <c r="L501"/>
  <c r="C636"/>
  <c r="L636"/>
  <c r="F636" s="1"/>
  <c r="C641"/>
  <c r="L641"/>
  <c r="F641" s="1"/>
  <c r="C649"/>
  <c r="L649"/>
  <c r="C658"/>
  <c r="L658"/>
  <c r="F658" s="1"/>
  <c r="C786"/>
  <c r="L786"/>
  <c r="F786" s="1"/>
  <c r="D20"/>
  <c r="E29"/>
  <c r="E121"/>
  <c r="E163"/>
  <c r="E176"/>
  <c r="D205"/>
  <c r="E212"/>
  <c r="D245"/>
  <c r="E286"/>
  <c r="E308"/>
  <c r="E327"/>
  <c r="D336"/>
  <c r="E350"/>
  <c r="E368"/>
  <c r="E393"/>
  <c r="E397"/>
  <c r="L418"/>
  <c r="M418" s="1"/>
  <c r="L424"/>
  <c r="F424" s="1"/>
  <c r="D428"/>
  <c r="E432"/>
  <c r="E471"/>
  <c r="E487"/>
  <c r="E521"/>
  <c r="E529"/>
  <c r="E551"/>
  <c r="E556"/>
  <c r="L583"/>
  <c r="M583" s="1"/>
  <c r="N583" s="1"/>
  <c r="E592"/>
  <c r="L596"/>
  <c r="D606"/>
  <c r="E620"/>
  <c r="L652"/>
  <c r="M652" s="1"/>
  <c r="L665"/>
  <c r="F665" s="1"/>
  <c r="E677"/>
  <c r="D709"/>
  <c r="D713"/>
  <c r="E734"/>
  <c r="E743"/>
  <c r="D752"/>
  <c r="L756"/>
  <c r="F756" s="1"/>
  <c r="E791"/>
  <c r="L799"/>
  <c r="F799" s="1"/>
  <c r="U835"/>
  <c r="M1301"/>
  <c r="N1301" s="1"/>
  <c r="M1016"/>
  <c r="N1016" s="1"/>
  <c r="L1228"/>
  <c r="L835"/>
  <c r="M835" s="1"/>
  <c r="N835" s="1"/>
  <c r="C336"/>
  <c r="L336"/>
  <c r="F336" s="1"/>
  <c r="C428"/>
  <c r="L428"/>
  <c r="M428" s="1"/>
  <c r="C709"/>
  <c r="L709"/>
  <c r="C752"/>
  <c r="L752"/>
  <c r="F752" s="1"/>
  <c r="C771"/>
  <c r="L771"/>
  <c r="F771" s="1"/>
  <c r="C777"/>
  <c r="L777"/>
  <c r="F777" s="1"/>
  <c r="C783"/>
  <c r="L783"/>
  <c r="F783" s="1"/>
  <c r="L606"/>
  <c r="F606" s="1"/>
  <c r="L1149"/>
  <c r="F1149" s="1"/>
  <c r="L1134"/>
  <c r="C286"/>
  <c r="L286"/>
  <c r="F286" s="1"/>
  <c r="C308"/>
  <c r="L308"/>
  <c r="C350"/>
  <c r="L350"/>
  <c r="C368"/>
  <c r="L368"/>
  <c r="F368" s="1"/>
  <c r="C393"/>
  <c r="L393"/>
  <c r="C397"/>
  <c r="L397"/>
  <c r="M397" s="1"/>
  <c r="N397" s="1"/>
  <c r="C432"/>
  <c r="L432"/>
  <c r="C487"/>
  <c r="L487"/>
  <c r="F487" s="1"/>
  <c r="C521"/>
  <c r="L521"/>
  <c r="C529"/>
  <c r="L529"/>
  <c r="C556"/>
  <c r="L556"/>
  <c r="C592"/>
  <c r="L592"/>
  <c r="C620"/>
  <c r="L620"/>
  <c r="C661"/>
  <c r="L661"/>
  <c r="F661" s="1"/>
  <c r="C677"/>
  <c r="L677"/>
  <c r="C765"/>
  <c r="L765"/>
  <c r="F765" s="1"/>
  <c r="L29"/>
  <c r="D41"/>
  <c r="E53"/>
  <c r="E64"/>
  <c r="D87"/>
  <c r="E96"/>
  <c r="L106"/>
  <c r="D130"/>
  <c r="E141"/>
  <c r="D153"/>
  <c r="L176"/>
  <c r="F176" s="1"/>
  <c r="E183"/>
  <c r="D276"/>
  <c r="D315"/>
  <c r="L327"/>
  <c r="F327" s="1"/>
  <c r="D376"/>
  <c r="E384"/>
  <c r="D411"/>
  <c r="E418"/>
  <c r="E424"/>
  <c r="D436"/>
  <c r="L442"/>
  <c r="F442" s="1"/>
  <c r="D451"/>
  <c r="E456"/>
  <c r="E465"/>
  <c r="L471"/>
  <c r="D477"/>
  <c r="D482"/>
  <c r="E501"/>
  <c r="D507"/>
  <c r="L551"/>
  <c r="F551" s="1"/>
  <c r="D581"/>
  <c r="E583"/>
  <c r="E596"/>
  <c r="D614"/>
  <c r="D627"/>
  <c r="E636"/>
  <c r="E641"/>
  <c r="D646"/>
  <c r="E649"/>
  <c r="E658"/>
  <c r="D672"/>
  <c r="D694"/>
  <c r="L728"/>
  <c r="F728" s="1"/>
  <c r="L734"/>
  <c r="F734" s="1"/>
  <c r="L743"/>
  <c r="E756"/>
  <c r="E786"/>
  <c r="L791"/>
  <c r="F791" s="1"/>
  <c r="E799"/>
  <c r="M816"/>
  <c r="N816" s="1"/>
  <c r="M1011"/>
  <c r="N1011" s="1"/>
  <c r="M1276"/>
  <c r="C265"/>
  <c r="L265"/>
  <c r="L264" s="1"/>
  <c r="C276"/>
  <c r="L276"/>
  <c r="F276" s="1"/>
  <c r="C315"/>
  <c r="L315"/>
  <c r="F315" s="1"/>
  <c r="N359"/>
  <c r="L359"/>
  <c r="F359" s="1"/>
  <c r="C376"/>
  <c r="L376"/>
  <c r="M376" s="1"/>
  <c r="C411"/>
  <c r="L411"/>
  <c r="C436"/>
  <c r="L436"/>
  <c r="M436" s="1"/>
  <c r="N436" s="1"/>
  <c r="C451"/>
  <c r="L451"/>
  <c r="C477"/>
  <c r="L477"/>
  <c r="F477" s="1"/>
  <c r="C482"/>
  <c r="L482"/>
  <c r="C494"/>
  <c r="L494"/>
  <c r="F494" s="1"/>
  <c r="C507"/>
  <c r="L507"/>
  <c r="C614"/>
  <c r="L614"/>
  <c r="F614" s="1"/>
  <c r="C627"/>
  <c r="L627"/>
  <c r="F627" s="1"/>
  <c r="C646"/>
  <c r="L646"/>
  <c r="F646" s="1"/>
  <c r="C672"/>
  <c r="L672"/>
  <c r="L1304"/>
  <c r="F1305"/>
  <c r="L690"/>
  <c r="F690" s="1"/>
  <c r="L694"/>
  <c r="L706"/>
  <c r="F706" s="1"/>
  <c r="L738"/>
  <c r="F738" s="1"/>
  <c r="M1134"/>
  <c r="L967"/>
  <c r="L1031"/>
  <c r="M1031" s="1"/>
  <c r="N1031" s="1"/>
  <c r="G1310"/>
  <c r="C75"/>
  <c r="L75"/>
  <c r="F75" s="1"/>
  <c r="C190"/>
  <c r="L190"/>
  <c r="F190" s="1"/>
  <c r="C205"/>
  <c r="L205"/>
  <c r="F205" s="1"/>
  <c r="C227"/>
  <c r="L227"/>
  <c r="F227" s="1"/>
  <c r="E20"/>
  <c r="L41"/>
  <c r="F41" s="1"/>
  <c r="D53"/>
  <c r="D96"/>
  <c r="L130"/>
  <c r="D141"/>
  <c r="L153"/>
  <c r="D183"/>
  <c r="D199"/>
  <c r="D212"/>
  <c r="E220"/>
  <c r="E233"/>
  <c r="E245"/>
  <c r="E251"/>
  <c r="C183"/>
  <c r="L183"/>
  <c r="M183" s="1"/>
  <c r="N183" s="1"/>
  <c r="C212"/>
  <c r="L212"/>
  <c r="L199"/>
  <c r="C53"/>
  <c r="L53"/>
  <c r="C96"/>
  <c r="L96"/>
  <c r="F96" s="1"/>
  <c r="C141"/>
  <c r="L141"/>
  <c r="C20"/>
  <c r="L20"/>
  <c r="F20" s="1"/>
  <c r="C220"/>
  <c r="L220"/>
  <c r="F220" s="1"/>
  <c r="C233"/>
  <c r="L233"/>
  <c r="C245"/>
  <c r="L245"/>
  <c r="F245" s="1"/>
  <c r="L64"/>
  <c r="F64" s="1"/>
  <c r="D8"/>
  <c r="D29"/>
  <c r="E41"/>
  <c r="L87"/>
  <c r="F87" s="1"/>
  <c r="D121"/>
  <c r="E130"/>
  <c r="E153"/>
  <c r="D163"/>
  <c r="D176"/>
  <c r="E190"/>
  <c r="E205"/>
  <c r="E227"/>
  <c r="D239"/>
  <c r="L251"/>
  <c r="F251" s="1"/>
  <c r="D257"/>
  <c r="C121"/>
  <c r="L121"/>
  <c r="M121" s="1"/>
  <c r="N121" s="1"/>
  <c r="C163"/>
  <c r="L163"/>
  <c r="C257"/>
  <c r="L257"/>
  <c r="C549"/>
  <c r="S1031"/>
  <c r="G829"/>
  <c r="H829" s="1"/>
  <c r="E8"/>
  <c r="X506"/>
  <c r="E723"/>
  <c r="C815"/>
  <c r="M815"/>
  <c r="N815" s="1"/>
  <c r="X967"/>
  <c r="D106"/>
  <c r="Y1107"/>
  <c r="E75"/>
  <c r="O264"/>
  <c r="T264" s="1"/>
  <c r="W264"/>
  <c r="I264"/>
  <c r="E106"/>
  <c r="Z287"/>
  <c r="C1228"/>
  <c r="D402"/>
  <c r="Z288"/>
  <c r="G278"/>
  <c r="D652"/>
  <c r="C670"/>
  <c r="G522"/>
  <c r="Y727"/>
  <c r="X8"/>
  <c r="Z74"/>
  <c r="U106"/>
  <c r="C106" s="1"/>
  <c r="X130"/>
  <c r="S265"/>
  <c r="Y405"/>
  <c r="X106"/>
  <c r="Y404"/>
  <c r="M410"/>
  <c r="N410" s="1"/>
  <c r="Z410"/>
  <c r="G517"/>
  <c r="D723"/>
  <c r="G25"/>
  <c r="G374"/>
  <c r="G375"/>
  <c r="G377"/>
  <c r="G378"/>
  <c r="E402"/>
  <c r="J264"/>
  <c r="D265"/>
  <c r="F131"/>
  <c r="O275"/>
  <c r="I402"/>
  <c r="I396" s="1"/>
  <c r="U402"/>
  <c r="C403"/>
  <c r="F404"/>
  <c r="F405"/>
  <c r="C410"/>
  <c r="Q450"/>
  <c r="W450"/>
  <c r="E652"/>
  <c r="Y725"/>
  <c r="E1031"/>
  <c r="K540"/>
  <c r="E549"/>
  <c r="G361"/>
  <c r="G362"/>
  <c r="S376"/>
  <c r="Y376"/>
  <c r="X402"/>
  <c r="D1246"/>
  <c r="J540"/>
  <c r="J506" s="1"/>
  <c r="D549"/>
  <c r="J835"/>
  <c r="D835" s="1"/>
  <c r="E835"/>
  <c r="G389"/>
  <c r="G601"/>
  <c r="G618"/>
  <c r="H618" s="1"/>
  <c r="N621"/>
  <c r="G622"/>
  <c r="G710"/>
  <c r="D967"/>
  <c r="K264"/>
  <c r="E265"/>
  <c r="C87"/>
  <c r="E1246"/>
  <c r="C172" i="4"/>
  <c r="R171" s="1"/>
  <c r="F171"/>
  <c r="Z10" i="2"/>
  <c r="G15"/>
  <c r="G19"/>
  <c r="Z21"/>
  <c r="Z77"/>
  <c r="G90"/>
  <c r="H90" s="1"/>
  <c r="N107"/>
  <c r="G125"/>
  <c r="G127"/>
  <c r="G137"/>
  <c r="G138"/>
  <c r="Z138"/>
  <c r="Z143"/>
  <c r="G149"/>
  <c r="G171"/>
  <c r="N175"/>
  <c r="G178"/>
  <c r="G184"/>
  <c r="N186"/>
  <c r="Y190"/>
  <c r="Y199"/>
  <c r="G201"/>
  <c r="G202"/>
  <c r="G210"/>
  <c r="Z214"/>
  <c r="G216"/>
  <c r="G226"/>
  <c r="G230"/>
  <c r="G238"/>
  <c r="G311"/>
  <c r="P450"/>
  <c r="G478"/>
  <c r="N480"/>
  <c r="G786"/>
  <c r="Y786"/>
  <c r="S835"/>
  <c r="G23"/>
  <c r="H23" s="1"/>
  <c r="G58"/>
  <c r="H58" s="1"/>
  <c r="N60"/>
  <c r="G63"/>
  <c r="H63" s="1"/>
  <c r="N90"/>
  <c r="N93"/>
  <c r="G95"/>
  <c r="H95" s="1"/>
  <c r="G97"/>
  <c r="G98"/>
  <c r="G101"/>
  <c r="G102"/>
  <c r="G103"/>
  <c r="G120"/>
  <c r="H120" s="1"/>
  <c r="G129"/>
  <c r="G152"/>
  <c r="G159"/>
  <c r="H159" s="1"/>
  <c r="N160"/>
  <c r="G161"/>
  <c r="N204"/>
  <c r="G222"/>
  <c r="H222" s="1"/>
  <c r="Z232"/>
  <c r="G299"/>
  <c r="G328"/>
  <c r="Z329"/>
  <c r="G341"/>
  <c r="G385"/>
  <c r="G386"/>
  <c r="G387"/>
  <c r="O396"/>
  <c r="G438"/>
  <c r="H438" s="1"/>
  <c r="N491"/>
  <c r="G572"/>
  <c r="G718"/>
  <c r="R742"/>
  <c r="G787"/>
  <c r="Y713"/>
  <c r="V264"/>
  <c r="S507"/>
  <c r="G510"/>
  <c r="N515"/>
  <c r="G516"/>
  <c r="N530"/>
  <c r="G533"/>
  <c r="N563"/>
  <c r="G623"/>
  <c r="G644"/>
  <c r="Z668"/>
  <c r="M672"/>
  <c r="S672"/>
  <c r="N673"/>
  <c r="G674"/>
  <c r="Z702"/>
  <c r="S706"/>
  <c r="M713"/>
  <c r="G716"/>
  <c r="Z720"/>
  <c r="G722"/>
  <c r="T753"/>
  <c r="N755"/>
  <c r="N757"/>
  <c r="G760"/>
  <c r="N764"/>
  <c r="S783"/>
  <c r="Z752"/>
  <c r="G26"/>
  <c r="H26" s="1"/>
  <c r="N30"/>
  <c r="Z30"/>
  <c r="T31"/>
  <c r="Z35"/>
  <c r="Z42"/>
  <c r="T43"/>
  <c r="N44"/>
  <c r="G46"/>
  <c r="G168"/>
  <c r="G252"/>
  <c r="M336"/>
  <c r="S336"/>
  <c r="G440"/>
  <c r="G448"/>
  <c r="N474"/>
  <c r="T1246"/>
  <c r="N305"/>
  <c r="M308"/>
  <c r="S308"/>
  <c r="G460"/>
  <c r="S498"/>
  <c r="Y498"/>
  <c r="M501"/>
  <c r="S501"/>
  <c r="G504"/>
  <c r="G519"/>
  <c r="N526"/>
  <c r="G547"/>
  <c r="G557"/>
  <c r="H557" s="1"/>
  <c r="G563"/>
  <c r="G587"/>
  <c r="G595"/>
  <c r="H595" s="1"/>
  <c r="N625"/>
  <c r="G642"/>
  <c r="N647"/>
  <c r="G648"/>
  <c r="H648" s="1"/>
  <c r="N663"/>
  <c r="G664"/>
  <c r="G681"/>
  <c r="Z691"/>
  <c r="N695"/>
  <c r="Z714"/>
  <c r="T715"/>
  <c r="N729"/>
  <c r="N732"/>
  <c r="G770"/>
  <c r="G772"/>
  <c r="G773"/>
  <c r="G774"/>
  <c r="G775"/>
  <c r="G776"/>
  <c r="G778"/>
  <c r="G779"/>
  <c r="G780"/>
  <c r="G781"/>
  <c r="G782"/>
  <c r="G784"/>
  <c r="G785"/>
  <c r="G788"/>
  <c r="G789"/>
  <c r="G790"/>
  <c r="H790" s="1"/>
  <c r="N793"/>
  <c r="P7"/>
  <c r="G38"/>
  <c r="H103"/>
  <c r="Z162"/>
  <c r="G165"/>
  <c r="G262"/>
  <c r="G263"/>
  <c r="H310"/>
  <c r="G312"/>
  <c r="G313"/>
  <c r="G314"/>
  <c r="G322"/>
  <c r="G353"/>
  <c r="G354"/>
  <c r="G355"/>
  <c r="G357"/>
  <c r="Z406"/>
  <c r="G408"/>
  <c r="G409"/>
  <c r="G434"/>
  <c r="G462"/>
  <c r="C835"/>
  <c r="T30"/>
  <c r="Z31"/>
  <c r="T32"/>
  <c r="N34"/>
  <c r="G40"/>
  <c r="N73"/>
  <c r="N74"/>
  <c r="G76"/>
  <c r="G78"/>
  <c r="G79"/>
  <c r="G81"/>
  <c r="G82"/>
  <c r="N91"/>
  <c r="G92"/>
  <c r="H92" s="1"/>
  <c r="G100"/>
  <c r="G115"/>
  <c r="G116"/>
  <c r="G117"/>
  <c r="H117" s="1"/>
  <c r="G122"/>
  <c r="T138"/>
  <c r="Z157"/>
  <c r="G166"/>
  <c r="G167"/>
  <c r="G177"/>
  <c r="H177" s="1"/>
  <c r="G181"/>
  <c r="G197"/>
  <c r="G248"/>
  <c r="N259"/>
  <c r="G269"/>
  <c r="J275"/>
  <c r="G293"/>
  <c r="N338"/>
  <c r="G346"/>
  <c r="G358"/>
  <c r="G360"/>
  <c r="G365"/>
  <c r="G370"/>
  <c r="G391"/>
  <c r="G412"/>
  <c r="G419"/>
  <c r="S442"/>
  <c r="N443"/>
  <c r="G485"/>
  <c r="N490"/>
  <c r="G492"/>
  <c r="G495"/>
  <c r="G496"/>
  <c r="H500"/>
  <c r="N518"/>
  <c r="G536"/>
  <c r="C540"/>
  <c r="G548"/>
  <c r="S551"/>
  <c r="Y551"/>
  <c r="G554"/>
  <c r="G565"/>
  <c r="H565" s="1"/>
  <c r="G597"/>
  <c r="G599"/>
  <c r="N605"/>
  <c r="Z640"/>
  <c r="G643"/>
  <c r="Z663"/>
  <c r="M665"/>
  <c r="N692"/>
  <c r="N702"/>
  <c r="N705"/>
  <c r="P671"/>
  <c r="G726"/>
  <c r="Z735"/>
  <c r="G737"/>
  <c r="H737" s="1"/>
  <c r="G813"/>
  <c r="S1107"/>
  <c r="G514"/>
  <c r="G65"/>
  <c r="N66"/>
  <c r="N83"/>
  <c r="S87"/>
  <c r="G113"/>
  <c r="G119"/>
  <c r="N131"/>
  <c r="H137"/>
  <c r="S141"/>
  <c r="Y141"/>
  <c r="G150"/>
  <c r="G164"/>
  <c r="H164" s="1"/>
  <c r="G173"/>
  <c r="G194"/>
  <c r="N203"/>
  <c r="G207"/>
  <c r="G214"/>
  <c r="H214" s="1"/>
  <c r="G225"/>
  <c r="G234"/>
  <c r="S245"/>
  <c r="Z279"/>
  <c r="G281"/>
  <c r="G283"/>
  <c r="G284"/>
  <c r="Z298"/>
  <c r="N302"/>
  <c r="G304"/>
  <c r="H304" s="1"/>
  <c r="N306"/>
  <c r="G323"/>
  <c r="G344"/>
  <c r="H344" s="1"/>
  <c r="G398"/>
  <c r="H398" s="1"/>
  <c r="G400"/>
  <c r="G415"/>
  <c r="G426"/>
  <c r="G427"/>
  <c r="G429"/>
  <c r="G430"/>
  <c r="N447"/>
  <c r="V450"/>
  <c r="G458"/>
  <c r="G459"/>
  <c r="Z509"/>
  <c r="Y521"/>
  <c r="G542"/>
  <c r="G543"/>
  <c r="Z562"/>
  <c r="G564"/>
  <c r="G567"/>
  <c r="N576"/>
  <c r="G578"/>
  <c r="H578" s="1"/>
  <c r="N580"/>
  <c r="G585"/>
  <c r="H585" s="1"/>
  <c r="G590"/>
  <c r="Y596"/>
  <c r="G612"/>
  <c r="N635"/>
  <c r="N637"/>
  <c r="G639"/>
  <c r="M658"/>
  <c r="S658"/>
  <c r="K671"/>
  <c r="N684"/>
  <c r="G700"/>
  <c r="G705"/>
  <c r="H705" s="1"/>
  <c r="G712"/>
  <c r="G729"/>
  <c r="Z731"/>
  <c r="G733"/>
  <c r="N739"/>
  <c r="G740"/>
  <c r="N745"/>
  <c r="N748"/>
  <c r="G761"/>
  <c r="G807"/>
  <c r="H167"/>
  <c r="H249"/>
  <c r="U450"/>
  <c r="Y540"/>
  <c r="O7"/>
  <c r="N13"/>
  <c r="G16"/>
  <c r="H16" s="1"/>
  <c r="G18"/>
  <c r="N68"/>
  <c r="S96"/>
  <c r="N133"/>
  <c r="G136"/>
  <c r="G195"/>
  <c r="G196"/>
  <c r="S220"/>
  <c r="G224"/>
  <c r="S239"/>
  <c r="Y239"/>
  <c r="H243"/>
  <c r="G247"/>
  <c r="G249"/>
  <c r="N268"/>
  <c r="G270"/>
  <c r="N282"/>
  <c r="G290"/>
  <c r="H290" s="1"/>
  <c r="S315"/>
  <c r="Y315"/>
  <c r="S327"/>
  <c r="G383"/>
  <c r="S393"/>
  <c r="Y393"/>
  <c r="S428"/>
  <c r="O450"/>
  <c r="G500"/>
  <c r="G528"/>
  <c r="N534"/>
  <c r="G537"/>
  <c r="N561"/>
  <c r="G573"/>
  <c r="G574"/>
  <c r="H574" s="1"/>
  <c r="N577"/>
  <c r="N584"/>
  <c r="H587"/>
  <c r="G588"/>
  <c r="H588" s="1"/>
  <c r="M606"/>
  <c r="N606" s="1"/>
  <c r="G608"/>
  <c r="G609"/>
  <c r="G624"/>
  <c r="G630"/>
  <c r="Y641"/>
  <c r="G650"/>
  <c r="S652"/>
  <c r="G654"/>
  <c r="G662"/>
  <c r="N679"/>
  <c r="N696"/>
  <c r="G701"/>
  <c r="S723"/>
  <c r="T723" s="1"/>
  <c r="S771"/>
  <c r="G809"/>
  <c r="G811"/>
  <c r="G1011"/>
  <c r="H1011" s="1"/>
  <c r="G1343"/>
  <c r="H1343" s="1"/>
  <c r="J7"/>
  <c r="G10"/>
  <c r="H10" s="1"/>
  <c r="N11"/>
  <c r="N14"/>
  <c r="Z19"/>
  <c r="N21"/>
  <c r="N49"/>
  <c r="Z52"/>
  <c r="S53"/>
  <c r="G55"/>
  <c r="G62"/>
  <c r="N69"/>
  <c r="G70"/>
  <c r="H70" s="1"/>
  <c r="H81"/>
  <c r="N88"/>
  <c r="G111"/>
  <c r="G112"/>
  <c r="H112" s="1"/>
  <c r="G114"/>
  <c r="G123"/>
  <c r="H123" s="1"/>
  <c r="Z123"/>
  <c r="N143"/>
  <c r="G144"/>
  <c r="G145"/>
  <c r="G148"/>
  <c r="Y153"/>
  <c r="N157"/>
  <c r="N172"/>
  <c r="G175"/>
  <c r="H175" s="1"/>
  <c r="G182"/>
  <c r="N185"/>
  <c r="G187"/>
  <c r="G188"/>
  <c r="G189"/>
  <c r="G243"/>
  <c r="Y245"/>
  <c r="G258"/>
  <c r="S260"/>
  <c r="Y265"/>
  <c r="N271"/>
  <c r="G273"/>
  <c r="R275"/>
  <c r="Q275" s="1"/>
  <c r="X275"/>
  <c r="G288"/>
  <c r="H288" s="1"/>
  <c r="T290"/>
  <c r="Z291"/>
  <c r="N317"/>
  <c r="G319"/>
  <c r="G325"/>
  <c r="G326"/>
  <c r="H326" s="1"/>
  <c r="N329"/>
  <c r="G330"/>
  <c r="G347"/>
  <c r="G348"/>
  <c r="G352"/>
  <c r="G363"/>
  <c r="G364"/>
  <c r="N369"/>
  <c r="G379"/>
  <c r="G380"/>
  <c r="G381"/>
  <c r="G382"/>
  <c r="N401"/>
  <c r="G422"/>
  <c r="M424"/>
  <c r="S424"/>
  <c r="M451"/>
  <c r="G468"/>
  <c r="G470"/>
  <c r="M471"/>
  <c r="G473"/>
  <c r="G483"/>
  <c r="G524"/>
  <c r="G531"/>
  <c r="G532"/>
  <c r="G538"/>
  <c r="G539"/>
  <c r="H539" s="1"/>
  <c r="T540"/>
  <c r="G545"/>
  <c r="S549"/>
  <c r="K555"/>
  <c r="T560"/>
  <c r="N562"/>
  <c r="O555"/>
  <c r="Z607"/>
  <c r="N615"/>
  <c r="Z634"/>
  <c r="Z648"/>
  <c r="M655"/>
  <c r="Z659"/>
  <c r="G667"/>
  <c r="G676"/>
  <c r="N682"/>
  <c r="G685"/>
  <c r="G686"/>
  <c r="G688"/>
  <c r="G699"/>
  <c r="G704"/>
  <c r="G714"/>
  <c r="H714" s="1"/>
  <c r="N720"/>
  <c r="N736"/>
  <c r="N751"/>
  <c r="N754"/>
  <c r="M756"/>
  <c r="N756" s="1"/>
  <c r="N766"/>
  <c r="N812"/>
  <c r="C967"/>
  <c r="G110"/>
  <c r="Z159"/>
  <c r="G217"/>
  <c r="G218"/>
  <c r="G237"/>
  <c r="G250"/>
  <c r="Z253"/>
  <c r="G255"/>
  <c r="Z256"/>
  <c r="Z272"/>
  <c r="G280"/>
  <c r="N349"/>
  <c r="G455"/>
  <c r="H455" s="1"/>
  <c r="G802"/>
  <c r="G804"/>
  <c r="G806"/>
  <c r="N814"/>
  <c r="G51"/>
  <c r="G80"/>
  <c r="G300"/>
  <c r="H300" s="1"/>
  <c r="G420"/>
  <c r="G446"/>
  <c r="M482"/>
  <c r="N482" s="1"/>
  <c r="Y482"/>
  <c r="G546"/>
  <c r="M581"/>
  <c r="G604"/>
  <c r="G607"/>
  <c r="M677"/>
  <c r="N677" s="1"/>
  <c r="Y677"/>
  <c r="M694"/>
  <c r="N694" s="1"/>
  <c r="C734"/>
  <c r="Y734"/>
  <c r="G748"/>
  <c r="T8"/>
  <c r="Z9"/>
  <c r="Z16"/>
  <c r="G27"/>
  <c r="G33"/>
  <c r="G34"/>
  <c r="H34" s="1"/>
  <c r="N36"/>
  <c r="H59"/>
  <c r="Z65"/>
  <c r="T66"/>
  <c r="N67"/>
  <c r="G69"/>
  <c r="H69" s="1"/>
  <c r="G71"/>
  <c r="H71" s="1"/>
  <c r="S75"/>
  <c r="Y75"/>
  <c r="S29"/>
  <c r="T29" s="1"/>
  <c r="N9"/>
  <c r="N10"/>
  <c r="G14"/>
  <c r="N17"/>
  <c r="S20"/>
  <c r="T20"/>
  <c r="N26"/>
  <c r="G30"/>
  <c r="H30" s="1"/>
  <c r="G32"/>
  <c r="H32" s="1"/>
  <c r="Z32"/>
  <c r="N37"/>
  <c r="T39"/>
  <c r="N42"/>
  <c r="Z43"/>
  <c r="G47"/>
  <c r="G48"/>
  <c r="G59"/>
  <c r="G72"/>
  <c r="G85"/>
  <c r="G86"/>
  <c r="H86"/>
  <c r="M53"/>
  <c r="N53" s="1"/>
  <c r="N45"/>
  <c r="G57"/>
  <c r="C64"/>
  <c r="G73"/>
  <c r="G88"/>
  <c r="Z91"/>
  <c r="G93"/>
  <c r="H93" s="1"/>
  <c r="N105"/>
  <c r="H118"/>
  <c r="Y121"/>
  <c r="M130"/>
  <c r="N130" s="1"/>
  <c r="S130"/>
  <c r="T130" s="1"/>
  <c r="H136"/>
  <c r="N140"/>
  <c r="H152"/>
  <c r="Z183"/>
  <c r="H189"/>
  <c r="M205"/>
  <c r="N205" s="1"/>
  <c r="S205"/>
  <c r="N206"/>
  <c r="S212"/>
  <c r="M233"/>
  <c r="N233" s="1"/>
  <c r="Y233"/>
  <c r="H247"/>
  <c r="N254"/>
  <c r="S257"/>
  <c r="H258"/>
  <c r="M260"/>
  <c r="N260" s="1"/>
  <c r="G274"/>
  <c r="H274" s="1"/>
  <c r="S276"/>
  <c r="Y276"/>
  <c r="H293"/>
  <c r="G295"/>
  <c r="G296"/>
  <c r="N303"/>
  <c r="N307"/>
  <c r="N318"/>
  <c r="G321"/>
  <c r="N324"/>
  <c r="T327"/>
  <c r="G332"/>
  <c r="G333"/>
  <c r="H333" s="1"/>
  <c r="N339"/>
  <c r="G340"/>
  <c r="H340" s="1"/>
  <c r="G356"/>
  <c r="S359"/>
  <c r="T359"/>
  <c r="G367"/>
  <c r="Y384"/>
  <c r="G390"/>
  <c r="T397"/>
  <c r="K396"/>
  <c r="G406"/>
  <c r="H406" s="1"/>
  <c r="S411"/>
  <c r="Y411"/>
  <c r="Y418"/>
  <c r="G421"/>
  <c r="G425"/>
  <c r="Z428"/>
  <c r="G435"/>
  <c r="Z439"/>
  <c r="G443"/>
  <c r="H443" s="1"/>
  <c r="N448"/>
  <c r="Z451"/>
  <c r="M456"/>
  <c r="S456"/>
  <c r="Y456"/>
  <c r="G465"/>
  <c r="S465"/>
  <c r="Y465"/>
  <c r="C471"/>
  <c r="S471"/>
  <c r="Y471"/>
  <c r="T477"/>
  <c r="Z477"/>
  <c r="T487"/>
  <c r="G493"/>
  <c r="Z494"/>
  <c r="G499"/>
  <c r="H504"/>
  <c r="G520"/>
  <c r="H520" s="1"/>
  <c r="M529"/>
  <c r="S529"/>
  <c r="N544"/>
  <c r="P555"/>
  <c r="N564"/>
  <c r="N569"/>
  <c r="I555"/>
  <c r="T570"/>
  <c r="N578"/>
  <c r="G579"/>
  <c r="N585"/>
  <c r="G586"/>
  <c r="T588"/>
  <c r="G602"/>
  <c r="S614"/>
  <c r="M620"/>
  <c r="N620" s="1"/>
  <c r="S620"/>
  <c r="H623"/>
  <c r="T627"/>
  <c r="G633"/>
  <c r="H633" s="1"/>
  <c r="M636"/>
  <c r="N636" s="1"/>
  <c r="S636"/>
  <c r="S646"/>
  <c r="S649"/>
  <c r="Y649"/>
  <c r="N650"/>
  <c r="S655"/>
  <c r="Y655"/>
  <c r="Y661"/>
  <c r="G668"/>
  <c r="H668" s="1"/>
  <c r="R671"/>
  <c r="Q671" s="1"/>
  <c r="G698"/>
  <c r="I671"/>
  <c r="T709"/>
  <c r="N711"/>
  <c r="N715"/>
  <c r="G720"/>
  <c r="H720" s="1"/>
  <c r="M723"/>
  <c r="N723" s="1"/>
  <c r="T724"/>
  <c r="Z730"/>
  <c r="C738"/>
  <c r="S738"/>
  <c r="I742"/>
  <c r="O742"/>
  <c r="U742"/>
  <c r="Z745"/>
  <c r="S777"/>
  <c r="N790"/>
  <c r="S791"/>
  <c r="G800"/>
  <c r="Z1107"/>
  <c r="H40"/>
  <c r="G44"/>
  <c r="H44" s="1"/>
  <c r="G54"/>
  <c r="H54" s="1"/>
  <c r="N58"/>
  <c r="M64"/>
  <c r="N64" s="1"/>
  <c r="N65"/>
  <c r="G66"/>
  <c r="H66" s="1"/>
  <c r="G68"/>
  <c r="H68" s="1"/>
  <c r="T87"/>
  <c r="N92"/>
  <c r="Z95"/>
  <c r="Z96"/>
  <c r="G107"/>
  <c r="H107" s="1"/>
  <c r="G118"/>
  <c r="T120"/>
  <c r="H127"/>
  <c r="G134"/>
  <c r="G135"/>
  <c r="G146"/>
  <c r="G154"/>
  <c r="H154" s="1"/>
  <c r="S183"/>
  <c r="N184"/>
  <c r="G186"/>
  <c r="H186" s="1"/>
  <c r="H188"/>
  <c r="Z190"/>
  <c r="G192"/>
  <c r="H192" s="1"/>
  <c r="H197"/>
  <c r="G198"/>
  <c r="H201"/>
  <c r="G203"/>
  <c r="H203" s="1"/>
  <c r="N207"/>
  <c r="G209"/>
  <c r="H209" s="1"/>
  <c r="S227"/>
  <c r="Y227"/>
  <c r="G231"/>
  <c r="N236"/>
  <c r="M239"/>
  <c r="N239" s="1"/>
  <c r="Z239"/>
  <c r="G241"/>
  <c r="H241" s="1"/>
  <c r="G246"/>
  <c r="Z252"/>
  <c r="N255"/>
  <c r="G259"/>
  <c r="H259" s="1"/>
  <c r="Y260"/>
  <c r="N266"/>
  <c r="G267"/>
  <c r="G268"/>
  <c r="H268" s="1"/>
  <c r="G271"/>
  <c r="H271" s="1"/>
  <c r="G282"/>
  <c r="H282" s="1"/>
  <c r="P275"/>
  <c r="N288"/>
  <c r="Z290"/>
  <c r="G292"/>
  <c r="Z300"/>
  <c r="G302"/>
  <c r="H302" s="1"/>
  <c r="Z304"/>
  <c r="G306"/>
  <c r="H306" s="1"/>
  <c r="Z307"/>
  <c r="T308"/>
  <c r="Z308"/>
  <c r="G310"/>
  <c r="Z315"/>
  <c r="G317"/>
  <c r="H317" s="1"/>
  <c r="N320"/>
  <c r="N328"/>
  <c r="G334"/>
  <c r="T336"/>
  <c r="Z339"/>
  <c r="G349"/>
  <c r="H349" s="1"/>
  <c r="G366"/>
  <c r="G373"/>
  <c r="Z376"/>
  <c r="Z392"/>
  <c r="X396"/>
  <c r="S397"/>
  <c r="N398"/>
  <c r="P396"/>
  <c r="N414"/>
  <c r="T424"/>
  <c r="Y428"/>
  <c r="G431"/>
  <c r="G433"/>
  <c r="S436"/>
  <c r="Y436"/>
  <c r="G439"/>
  <c r="H439" s="1"/>
  <c r="T442"/>
  <c r="Z442"/>
  <c r="G444"/>
  <c r="I450"/>
  <c r="X450"/>
  <c r="S451"/>
  <c r="Y451"/>
  <c r="N452"/>
  <c r="G463"/>
  <c r="G464"/>
  <c r="G469"/>
  <c r="M477"/>
  <c r="N477" s="1"/>
  <c r="S477"/>
  <c r="N478"/>
  <c r="G480"/>
  <c r="H480" s="1"/>
  <c r="M487"/>
  <c r="N487" s="1"/>
  <c r="G490"/>
  <c r="H490" s="1"/>
  <c r="S494"/>
  <c r="Y494"/>
  <c r="Z498"/>
  <c r="T501"/>
  <c r="G503"/>
  <c r="G508"/>
  <c r="G512"/>
  <c r="N519"/>
  <c r="M521"/>
  <c r="N521" s="1"/>
  <c r="O506"/>
  <c r="U506"/>
  <c r="G526"/>
  <c r="H526" s="1"/>
  <c r="G534"/>
  <c r="N541"/>
  <c r="N545"/>
  <c r="N548"/>
  <c r="N571"/>
  <c r="N572"/>
  <c r="N574"/>
  <c r="Z578"/>
  <c r="N581"/>
  <c r="S583"/>
  <c r="T583" s="1"/>
  <c r="U555"/>
  <c r="Z585"/>
  <c r="N588"/>
  <c r="Z588"/>
  <c r="Z596"/>
  <c r="G598"/>
  <c r="G600"/>
  <c r="H604"/>
  <c r="G605"/>
  <c r="G610"/>
  <c r="H612"/>
  <c r="Z615"/>
  <c r="G625"/>
  <c r="H625" s="1"/>
  <c r="M627"/>
  <c r="N627" s="1"/>
  <c r="S627"/>
  <c r="N628"/>
  <c r="H630"/>
  <c r="N638"/>
  <c r="G640"/>
  <c r="Z647"/>
  <c r="Z650"/>
  <c r="G653"/>
  <c r="G659"/>
  <c r="H659" s="1"/>
  <c r="G666"/>
  <c r="G669"/>
  <c r="T672"/>
  <c r="N675"/>
  <c r="S677"/>
  <c r="N693"/>
  <c r="G702"/>
  <c r="N703"/>
  <c r="N708"/>
  <c r="F709"/>
  <c r="G709" s="1"/>
  <c r="H709" s="1"/>
  <c r="N712"/>
  <c r="N717"/>
  <c r="N719"/>
  <c r="H722"/>
  <c r="N724"/>
  <c r="Z724"/>
  <c r="T725"/>
  <c r="T726"/>
  <c r="N731"/>
  <c r="S734"/>
  <c r="Z739"/>
  <c r="Z740"/>
  <c r="X742"/>
  <c r="N744"/>
  <c r="N747"/>
  <c r="G750"/>
  <c r="N758"/>
  <c r="N763"/>
  <c r="P742"/>
  <c r="Z767"/>
  <c r="G769"/>
  <c r="G794"/>
  <c r="G798"/>
  <c r="G1016"/>
  <c r="H1016" s="1"/>
  <c r="G99"/>
  <c r="G104"/>
  <c r="G105"/>
  <c r="H105" s="1"/>
  <c r="N120"/>
  <c r="G160"/>
  <c r="H160" s="1"/>
  <c r="T163"/>
  <c r="G172"/>
  <c r="H172" s="1"/>
  <c r="C199"/>
  <c r="N240"/>
  <c r="G244"/>
  <c r="Z245"/>
  <c r="N253"/>
  <c r="G254"/>
  <c r="H254" s="1"/>
  <c r="N256"/>
  <c r="Z266"/>
  <c r="U275"/>
  <c r="N298"/>
  <c r="Z301"/>
  <c r="N316"/>
  <c r="G318"/>
  <c r="H318" s="1"/>
  <c r="N340"/>
  <c r="T350"/>
  <c r="Z350"/>
  <c r="T368"/>
  <c r="Z368"/>
  <c r="G388"/>
  <c r="Z398"/>
  <c r="N405"/>
  <c r="N406"/>
  <c r="G423"/>
  <c r="Z432"/>
  <c r="G457"/>
  <c r="G461"/>
  <c r="G466"/>
  <c r="G475"/>
  <c r="N479"/>
  <c r="G481"/>
  <c r="S482"/>
  <c r="N486"/>
  <c r="N489"/>
  <c r="N502"/>
  <c r="T507"/>
  <c r="G518"/>
  <c r="H518" s="1"/>
  <c r="N520"/>
  <c r="G523"/>
  <c r="N525"/>
  <c r="G527"/>
  <c r="G530"/>
  <c r="H530" s="1"/>
  <c r="G535"/>
  <c r="N539"/>
  <c r="G544"/>
  <c r="H544" s="1"/>
  <c r="Z592"/>
  <c r="F596"/>
  <c r="G603"/>
  <c r="T606"/>
  <c r="G615"/>
  <c r="H615" s="1"/>
  <c r="N616"/>
  <c r="N624"/>
  <c r="G645"/>
  <c r="G647"/>
  <c r="H647" s="1"/>
  <c r="N648"/>
  <c r="G656"/>
  <c r="T658"/>
  <c r="G660"/>
  <c r="N670"/>
  <c r="N676"/>
  <c r="F677"/>
  <c r="G680"/>
  <c r="G683"/>
  <c r="T690"/>
  <c r="G692"/>
  <c r="H692" s="1"/>
  <c r="T694"/>
  <c r="G696"/>
  <c r="T728"/>
  <c r="H115"/>
  <c r="G132"/>
  <c r="H132" s="1"/>
  <c r="M163"/>
  <c r="N163" s="1"/>
  <c r="F163"/>
  <c r="T205"/>
  <c r="Z205"/>
  <c r="G211"/>
  <c r="Y220"/>
  <c r="T251"/>
  <c r="M286"/>
  <c r="N286" s="1"/>
  <c r="S286"/>
  <c r="T286" s="1"/>
  <c r="Y286"/>
  <c r="M350"/>
  <c r="S350"/>
  <c r="H352"/>
  <c r="M368"/>
  <c r="N368" s="1"/>
  <c r="S368"/>
  <c r="N384"/>
  <c r="N418"/>
  <c r="M432"/>
  <c r="S432"/>
  <c r="Y432"/>
  <c r="T456"/>
  <c r="Z456"/>
  <c r="Z465"/>
  <c r="I506"/>
  <c r="T529"/>
  <c r="Z529"/>
  <c r="H567"/>
  <c r="F592"/>
  <c r="Y592"/>
  <c r="T614"/>
  <c r="T620"/>
  <c r="T636"/>
  <c r="T646"/>
  <c r="Y652"/>
  <c r="Z655"/>
  <c r="C665"/>
  <c r="S665"/>
  <c r="Y665"/>
  <c r="S694"/>
  <c r="H704"/>
  <c r="T706"/>
  <c r="F713"/>
  <c r="H726"/>
  <c r="G730"/>
  <c r="H730" s="1"/>
  <c r="T738"/>
  <c r="K742"/>
  <c r="G803"/>
  <c r="K7"/>
  <c r="Z63"/>
  <c r="C153"/>
  <c r="S8"/>
  <c r="U7"/>
  <c r="N12"/>
  <c r="N22"/>
  <c r="F29"/>
  <c r="N31"/>
  <c r="H33"/>
  <c r="N39"/>
  <c r="T40"/>
  <c r="N43"/>
  <c r="H48"/>
  <c r="Z49"/>
  <c r="S64"/>
  <c r="T64" s="1"/>
  <c r="H65"/>
  <c r="Z69"/>
  <c r="N70"/>
  <c r="H73"/>
  <c r="H78"/>
  <c r="H85"/>
  <c r="T96"/>
  <c r="Y96"/>
  <c r="H97"/>
  <c r="H99"/>
  <c r="Z108"/>
  <c r="H111"/>
  <c r="F130"/>
  <c r="C130" s="1"/>
  <c r="Y130"/>
  <c r="H135"/>
  <c r="S153"/>
  <c r="Y163"/>
  <c r="Z160"/>
  <c r="H161"/>
  <c r="K275"/>
  <c r="M29"/>
  <c r="N29" s="1"/>
  <c r="I7"/>
  <c r="S41"/>
  <c r="T41" s="1"/>
  <c r="R7"/>
  <c r="C8"/>
  <c r="Z12"/>
  <c r="N16"/>
  <c r="N19"/>
  <c r="Z22"/>
  <c r="N23"/>
  <c r="N24"/>
  <c r="N28"/>
  <c r="C29"/>
  <c r="N32"/>
  <c r="N40"/>
  <c r="N50"/>
  <c r="N52"/>
  <c r="Z58"/>
  <c r="Z70"/>
  <c r="N71"/>
  <c r="H88"/>
  <c r="N94"/>
  <c r="Z107"/>
  <c r="T108"/>
  <c r="N109"/>
  <c r="H114"/>
  <c r="Z114"/>
  <c r="F121"/>
  <c r="Z121"/>
  <c r="N122"/>
  <c r="T123"/>
  <c r="N124"/>
  <c r="Z126"/>
  <c r="N128"/>
  <c r="T132"/>
  <c r="H134"/>
  <c r="H138"/>
  <c r="G139"/>
  <c r="G140"/>
  <c r="H140" s="1"/>
  <c r="G142"/>
  <c r="G147"/>
  <c r="G151"/>
  <c r="F153"/>
  <c r="N155"/>
  <c r="G156"/>
  <c r="S163"/>
  <c r="N174"/>
  <c r="Z141"/>
  <c r="H142"/>
  <c r="Z155"/>
  <c r="H156"/>
  <c r="C176"/>
  <c r="Y176"/>
  <c r="Y20"/>
  <c r="Y41"/>
  <c r="T53"/>
  <c r="N54"/>
  <c r="N55"/>
  <c r="N56"/>
  <c r="G61"/>
  <c r="Z66"/>
  <c r="Z73"/>
  <c r="G84"/>
  <c r="G89"/>
  <c r="N108"/>
  <c r="N112"/>
  <c r="T114"/>
  <c r="N117"/>
  <c r="Z120"/>
  <c r="H122"/>
  <c r="Z122"/>
  <c r="N123"/>
  <c r="Z131"/>
  <c r="N132"/>
  <c r="S176"/>
  <c r="W7"/>
  <c r="H15"/>
  <c r="C41"/>
  <c r="H55"/>
  <c r="S106"/>
  <c r="T106" s="1"/>
  <c r="S121"/>
  <c r="T121" s="1"/>
  <c r="M141"/>
  <c r="N141" s="1"/>
  <c r="G498"/>
  <c r="Z557"/>
  <c r="T581"/>
  <c r="C581"/>
  <c r="H581" s="1"/>
  <c r="H139"/>
  <c r="T141"/>
  <c r="H144"/>
  <c r="N154"/>
  <c r="N158"/>
  <c r="N164"/>
  <c r="N165"/>
  <c r="N169"/>
  <c r="N182"/>
  <c r="T183"/>
  <c r="Y183"/>
  <c r="H184"/>
  <c r="H187"/>
  <c r="N191"/>
  <c r="N192"/>
  <c r="M199"/>
  <c r="N199" s="1"/>
  <c r="Y205"/>
  <c r="H207"/>
  <c r="N208"/>
  <c r="N209"/>
  <c r="N215"/>
  <c r="H217"/>
  <c r="N219"/>
  <c r="N221"/>
  <c r="H226"/>
  <c r="N228"/>
  <c r="N229"/>
  <c r="T239"/>
  <c r="T245"/>
  <c r="H246"/>
  <c r="C251"/>
  <c r="S251"/>
  <c r="F257"/>
  <c r="Z260"/>
  <c r="N261"/>
  <c r="I275"/>
  <c r="Z276"/>
  <c r="H280"/>
  <c r="N285"/>
  <c r="Y308"/>
  <c r="Y327"/>
  <c r="H328"/>
  <c r="N330"/>
  <c r="N331"/>
  <c r="N335"/>
  <c r="N336"/>
  <c r="Z340"/>
  <c r="N341"/>
  <c r="N350"/>
  <c r="H351"/>
  <c r="G351" s="1"/>
  <c r="C359"/>
  <c r="F376"/>
  <c r="G376" s="1"/>
  <c r="T376"/>
  <c r="H377"/>
  <c r="H381"/>
  <c r="M384"/>
  <c r="F393"/>
  <c r="Z393"/>
  <c r="N394"/>
  <c r="R396"/>
  <c r="Q396" s="1"/>
  <c r="Y397"/>
  <c r="N399"/>
  <c r="N407"/>
  <c r="Z411"/>
  <c r="C424"/>
  <c r="N424"/>
  <c r="F428"/>
  <c r="G428" s="1"/>
  <c r="T428"/>
  <c r="H429"/>
  <c r="F432"/>
  <c r="G432" s="1"/>
  <c r="T432"/>
  <c r="H433"/>
  <c r="H440"/>
  <c r="Y442"/>
  <c r="N449"/>
  <c r="R450"/>
  <c r="S450" s="1"/>
  <c r="F451"/>
  <c r="G451" s="1"/>
  <c r="H451" s="1"/>
  <c r="T451"/>
  <c r="N453"/>
  <c r="F456"/>
  <c r="H457"/>
  <c r="T465"/>
  <c r="H466"/>
  <c r="Y477"/>
  <c r="H478"/>
  <c r="S487"/>
  <c r="F501"/>
  <c r="G501" s="1"/>
  <c r="H501" s="1"/>
  <c r="Y501"/>
  <c r="Y507"/>
  <c r="H510"/>
  <c r="H519"/>
  <c r="Y529"/>
  <c r="W540"/>
  <c r="H545"/>
  <c r="H546"/>
  <c r="C570"/>
  <c r="Y581"/>
  <c r="S592"/>
  <c r="N549"/>
  <c r="T549"/>
  <c r="C583"/>
  <c r="N138"/>
  <c r="T140"/>
  <c r="T153"/>
  <c r="Z154"/>
  <c r="Z158"/>
  <c r="N159"/>
  <c r="N162"/>
  <c r="Z163"/>
  <c r="H165"/>
  <c r="N170"/>
  <c r="Z176"/>
  <c r="N177"/>
  <c r="N178"/>
  <c r="N179"/>
  <c r="H182"/>
  <c r="T190"/>
  <c r="S190" s="1"/>
  <c r="N193"/>
  <c r="F199"/>
  <c r="Z199"/>
  <c r="T212"/>
  <c r="H216"/>
  <c r="T220"/>
  <c r="Z221"/>
  <c r="N222"/>
  <c r="T227"/>
  <c r="Z229"/>
  <c r="Z233"/>
  <c r="N234"/>
  <c r="N238"/>
  <c r="C239"/>
  <c r="N245"/>
  <c r="H255"/>
  <c r="T257"/>
  <c r="C260"/>
  <c r="T260"/>
  <c r="Y264"/>
  <c r="H267"/>
  <c r="H273"/>
  <c r="T276"/>
  <c r="N277"/>
  <c r="N278"/>
  <c r="N289"/>
  <c r="N290"/>
  <c r="H292"/>
  <c r="N297"/>
  <c r="H299"/>
  <c r="N308"/>
  <c r="H309"/>
  <c r="G309" s="1"/>
  <c r="T315"/>
  <c r="N326"/>
  <c r="C327"/>
  <c r="H330"/>
  <c r="H332"/>
  <c r="N337"/>
  <c r="H341"/>
  <c r="N342"/>
  <c r="N343"/>
  <c r="N344"/>
  <c r="N345"/>
  <c r="H350"/>
  <c r="M359"/>
  <c r="Z359"/>
  <c r="N376"/>
  <c r="F384"/>
  <c r="T393"/>
  <c r="Z394"/>
  <c r="N395"/>
  <c r="Z399"/>
  <c r="N403"/>
  <c r="Z403"/>
  <c r="N404"/>
  <c r="F411"/>
  <c r="G411" s="1"/>
  <c r="H411" s="1"/>
  <c r="T411"/>
  <c r="H412"/>
  <c r="Z418"/>
  <c r="H426"/>
  <c r="N428"/>
  <c r="N432"/>
  <c r="T436"/>
  <c r="N437"/>
  <c r="N438"/>
  <c r="N445"/>
  <c r="H448"/>
  <c r="N451"/>
  <c r="N454"/>
  <c r="N455"/>
  <c r="N456"/>
  <c r="H465"/>
  <c r="N467"/>
  <c r="T471"/>
  <c r="N472"/>
  <c r="Z474"/>
  <c r="N476"/>
  <c r="H481"/>
  <c r="Z482"/>
  <c r="N483"/>
  <c r="N484"/>
  <c r="T494"/>
  <c r="H495"/>
  <c r="T498"/>
  <c r="H499"/>
  <c r="N501"/>
  <c r="N505"/>
  <c r="N513"/>
  <c r="Z515"/>
  <c r="N516"/>
  <c r="Z521"/>
  <c r="F529"/>
  <c r="G529" s="1"/>
  <c r="H529" s="1"/>
  <c r="N529"/>
  <c r="N532"/>
  <c r="N536"/>
  <c r="N537"/>
  <c r="F549"/>
  <c r="H554"/>
  <c r="Y556"/>
  <c r="N558"/>
  <c r="G559"/>
  <c r="G575"/>
  <c r="G593"/>
  <c r="G594"/>
  <c r="S596"/>
  <c r="H598"/>
  <c r="Z558"/>
  <c r="H559"/>
  <c r="S570"/>
  <c r="R555"/>
  <c r="C596"/>
  <c r="T176"/>
  <c r="H178"/>
  <c r="N180"/>
  <c r="N196"/>
  <c r="T199"/>
  <c r="N200"/>
  <c r="N213"/>
  <c r="N214"/>
  <c r="Z222"/>
  <c r="N223"/>
  <c r="N232"/>
  <c r="F233"/>
  <c r="G233" s="1"/>
  <c r="H233" s="1"/>
  <c r="T233"/>
  <c r="H234"/>
  <c r="N235"/>
  <c r="H238"/>
  <c r="N241"/>
  <c r="N242"/>
  <c r="N252"/>
  <c r="Z265"/>
  <c r="N274"/>
  <c r="H278"/>
  <c r="Z278"/>
  <c r="N279"/>
  <c r="N287"/>
  <c r="G294"/>
  <c r="Z297"/>
  <c r="N300"/>
  <c r="H308"/>
  <c r="N333"/>
  <c r="Y359"/>
  <c r="N370"/>
  <c r="N371"/>
  <c r="N372"/>
  <c r="H376"/>
  <c r="T384"/>
  <c r="V396"/>
  <c r="U396" s="1"/>
  <c r="T402"/>
  <c r="N413"/>
  <c r="N416"/>
  <c r="N417"/>
  <c r="C418"/>
  <c r="T418"/>
  <c r="Z424"/>
  <c r="H428"/>
  <c r="H432"/>
  <c r="Z438"/>
  <c r="N439"/>
  <c r="N441"/>
  <c r="C442"/>
  <c r="T450"/>
  <c r="F471"/>
  <c r="G471" s="1"/>
  <c r="H471" s="1"/>
  <c r="N471"/>
  <c r="F482"/>
  <c r="T482"/>
  <c r="H483"/>
  <c r="Z487"/>
  <c r="N488"/>
  <c r="N497"/>
  <c r="N498"/>
  <c r="N509"/>
  <c r="N511"/>
  <c r="H516"/>
  <c r="F521"/>
  <c r="T521"/>
  <c r="N528"/>
  <c r="H532"/>
  <c r="H536"/>
  <c r="H537"/>
  <c r="Z540"/>
  <c r="Z551"/>
  <c r="M570"/>
  <c r="N570" s="1"/>
  <c r="H590"/>
  <c r="Z591"/>
  <c r="M596"/>
  <c r="N596" s="1"/>
  <c r="C551"/>
  <c r="Z565"/>
  <c r="H566"/>
  <c r="G566" s="1"/>
  <c r="Z581"/>
  <c r="G582"/>
  <c r="H196"/>
  <c r="S199"/>
  <c r="M212"/>
  <c r="N212" s="1"/>
  <c r="M227"/>
  <c r="N227" s="1"/>
  <c r="S233"/>
  <c r="Y251"/>
  <c r="H252"/>
  <c r="M257"/>
  <c r="N257" s="1"/>
  <c r="M327"/>
  <c r="N327" s="1"/>
  <c r="Y336"/>
  <c r="Y350"/>
  <c r="H362"/>
  <c r="Y368"/>
  <c r="H370"/>
  <c r="H375"/>
  <c r="S384"/>
  <c r="M393"/>
  <c r="N393" s="1"/>
  <c r="S402"/>
  <c r="M411"/>
  <c r="N411" s="1"/>
  <c r="S418"/>
  <c r="Y424"/>
  <c r="M442"/>
  <c r="N442" s="1"/>
  <c r="Y487"/>
  <c r="H498"/>
  <c r="M498"/>
  <c r="S521"/>
  <c r="H528"/>
  <c r="C1318"/>
  <c r="G1318" s="1"/>
  <c r="M1318"/>
  <c r="N1318" s="1"/>
  <c r="L1312"/>
  <c r="K1312" s="1"/>
  <c r="C1031"/>
  <c r="T967"/>
  <c r="S967" s="1"/>
  <c r="Y967"/>
  <c r="H548"/>
  <c r="N550"/>
  <c r="T551"/>
  <c r="N552"/>
  <c r="S556"/>
  <c r="T556" s="1"/>
  <c r="Y570"/>
  <c r="S581"/>
  <c r="M592"/>
  <c r="N592" s="1"/>
  <c r="C606"/>
  <c r="S606"/>
  <c r="H608"/>
  <c r="Y614"/>
  <c r="Y620"/>
  <c r="Y627"/>
  <c r="Y636"/>
  <c r="M641"/>
  <c r="N641" s="1"/>
  <c r="Y646"/>
  <c r="F649"/>
  <c r="H650"/>
  <c r="F652"/>
  <c r="G657"/>
  <c r="Y658"/>
  <c r="H660"/>
  <c r="T665"/>
  <c r="O671"/>
  <c r="N672"/>
  <c r="Z673"/>
  <c r="N674"/>
  <c r="Z677"/>
  <c r="G687"/>
  <c r="G689"/>
  <c r="C690"/>
  <c r="S690"/>
  <c r="F694"/>
  <c r="H696"/>
  <c r="Z696"/>
  <c r="N697"/>
  <c r="N700"/>
  <c r="Z703"/>
  <c r="C706"/>
  <c r="C713"/>
  <c r="F723"/>
  <c r="C728"/>
  <c r="S728"/>
  <c r="G731"/>
  <c r="H731" s="1"/>
  <c r="M734"/>
  <c r="N734" s="1"/>
  <c r="Z734"/>
  <c r="Y738"/>
  <c r="G746"/>
  <c r="G759"/>
  <c r="Y765"/>
  <c r="M799"/>
  <c r="N799" s="1"/>
  <c r="S799"/>
  <c r="Y799"/>
  <c r="N800"/>
  <c r="C1134"/>
  <c r="S1304"/>
  <c r="M1246"/>
  <c r="N1246" s="1"/>
  <c r="F1246"/>
  <c r="Z990"/>
  <c r="T1031"/>
  <c r="N546"/>
  <c r="N553"/>
  <c r="N554"/>
  <c r="N557"/>
  <c r="H563"/>
  <c r="H564"/>
  <c r="Z564"/>
  <c r="N565"/>
  <c r="Z567"/>
  <c r="N568"/>
  <c r="H572"/>
  <c r="Z572"/>
  <c r="H579"/>
  <c r="H586"/>
  <c r="N589"/>
  <c r="N590"/>
  <c r="T592"/>
  <c r="N595"/>
  <c r="T596"/>
  <c r="H597"/>
  <c r="H605"/>
  <c r="N613"/>
  <c r="N617"/>
  <c r="N618"/>
  <c r="F620"/>
  <c r="G620" s="1"/>
  <c r="H620" s="1"/>
  <c r="Z621"/>
  <c r="N622"/>
  <c r="H624"/>
  <c r="N626"/>
  <c r="N629"/>
  <c r="N631"/>
  <c r="Z641"/>
  <c r="N642"/>
  <c r="N643"/>
  <c r="T649"/>
  <c r="N651"/>
  <c r="C652"/>
  <c r="T655"/>
  <c r="H656"/>
  <c r="N658"/>
  <c r="T661"/>
  <c r="H662"/>
  <c r="H664"/>
  <c r="N665"/>
  <c r="U671"/>
  <c r="H674"/>
  <c r="Z674"/>
  <c r="T677"/>
  <c r="N678"/>
  <c r="M690"/>
  <c r="N690" s="1"/>
  <c r="C694"/>
  <c r="H700"/>
  <c r="M706"/>
  <c r="N706" s="1"/>
  <c r="Z706"/>
  <c r="N707"/>
  <c r="N713"/>
  <c r="S713"/>
  <c r="T713" s="1"/>
  <c r="N714"/>
  <c r="Z715"/>
  <c r="N721"/>
  <c r="N722"/>
  <c r="C723"/>
  <c r="N725"/>
  <c r="Z725"/>
  <c r="N726"/>
  <c r="N727"/>
  <c r="M728"/>
  <c r="N728" s="1"/>
  <c r="G734"/>
  <c r="H734" s="1"/>
  <c r="T734"/>
  <c r="N735"/>
  <c r="N741"/>
  <c r="H760"/>
  <c r="G762"/>
  <c r="T771"/>
  <c r="Z771"/>
  <c r="T777"/>
  <c r="Z777"/>
  <c r="T783"/>
  <c r="Z783"/>
  <c r="N786"/>
  <c r="N794"/>
  <c r="N801"/>
  <c r="G805"/>
  <c r="G810"/>
  <c r="G812"/>
  <c r="H812" s="1"/>
  <c r="G814"/>
  <c r="H814" s="1"/>
  <c r="H1276"/>
  <c r="H1247"/>
  <c r="N1134"/>
  <c r="H1001"/>
  <c r="G991"/>
  <c r="H991" s="1"/>
  <c r="G890"/>
  <c r="H890" s="1"/>
  <c r="F967"/>
  <c r="G967" s="1"/>
  <c r="H967" s="1"/>
  <c r="W1134"/>
  <c r="Y1134"/>
  <c r="K1149"/>
  <c r="N607"/>
  <c r="Z611"/>
  <c r="Z613"/>
  <c r="N619"/>
  <c r="H622"/>
  <c r="Z622"/>
  <c r="Z626"/>
  <c r="Z629"/>
  <c r="N632"/>
  <c r="N633"/>
  <c r="N634"/>
  <c r="N640"/>
  <c r="T641"/>
  <c r="H642"/>
  <c r="H643"/>
  <c r="T652"/>
  <c r="C655"/>
  <c r="N655"/>
  <c r="S661"/>
  <c r="Y706"/>
  <c r="Y709"/>
  <c r="T756"/>
  <c r="T791"/>
  <c r="Z794"/>
  <c r="G796"/>
  <c r="H806"/>
  <c r="G808"/>
  <c r="C1246"/>
  <c r="M967"/>
  <c r="N967" s="1"/>
  <c r="N1304"/>
  <c r="C1304"/>
  <c r="C1149"/>
  <c r="K1107"/>
  <c r="M1107"/>
  <c r="N1107" s="1"/>
  <c r="M1228"/>
  <c r="N1228" s="1"/>
  <c r="Q1134"/>
  <c r="P1134" s="1"/>
  <c r="S1134"/>
  <c r="Y606"/>
  <c r="H607"/>
  <c r="H640"/>
  <c r="S641"/>
  <c r="M649"/>
  <c r="N649" s="1"/>
  <c r="H654"/>
  <c r="H669"/>
  <c r="Y672"/>
  <c r="H676"/>
  <c r="Y690"/>
  <c r="Y694"/>
  <c r="H702"/>
  <c r="S709"/>
  <c r="Y728"/>
  <c r="H729"/>
  <c r="S743"/>
  <c r="T743" s="1"/>
  <c r="G749"/>
  <c r="G758"/>
  <c r="H758" s="1"/>
  <c r="G764"/>
  <c r="H764" s="1"/>
  <c r="M791"/>
  <c r="N791" s="1"/>
  <c r="T799"/>
  <c r="Z799"/>
  <c r="Z1246"/>
  <c r="Y1246" s="1"/>
  <c r="H712"/>
  <c r="Q742"/>
  <c r="T745"/>
  <c r="H746"/>
  <c r="Z756"/>
  <c r="N760"/>
  <c r="T765"/>
  <c r="N767"/>
  <c r="H769"/>
  <c r="N771"/>
  <c r="N777"/>
  <c r="N783"/>
  <c r="Z786"/>
  <c r="N806"/>
  <c r="M743"/>
  <c r="N743" s="1"/>
  <c r="Y756"/>
  <c r="S765"/>
  <c r="H771"/>
  <c r="M771"/>
  <c r="H777"/>
  <c r="H783"/>
  <c r="M783"/>
  <c r="T786"/>
  <c r="N792"/>
  <c r="N797"/>
  <c r="Y743"/>
  <c r="H748"/>
  <c r="H749"/>
  <c r="Y752"/>
  <c r="C756"/>
  <c r="S756"/>
  <c r="M765"/>
  <c r="N765" s="1"/>
  <c r="H768"/>
  <c r="S786"/>
  <c r="Y791"/>
  <c r="H803"/>
  <c r="H805"/>
  <c r="H811"/>
  <c r="H740"/>
  <c r="C743"/>
  <c r="G744"/>
  <c r="H744" s="1"/>
  <c r="S752"/>
  <c r="T752" s="1"/>
  <c r="G768"/>
  <c r="Y771"/>
  <c r="H772"/>
  <c r="Y777"/>
  <c r="H778"/>
  <c r="Y783"/>
  <c r="H784"/>
  <c r="M786"/>
  <c r="C791"/>
  <c r="G792"/>
  <c r="H792" s="1"/>
  <c r="Z795"/>
  <c r="C799"/>
  <c r="H800"/>
  <c r="M245" l="1"/>
  <c r="G627"/>
  <c r="H627" s="1"/>
  <c r="G276"/>
  <c r="H276" s="1"/>
  <c r="G641"/>
  <c r="H641" s="1"/>
  <c r="M646"/>
  <c r="N646" s="1"/>
  <c r="M41"/>
  <c r="N41" s="1"/>
  <c r="G783"/>
  <c r="G771"/>
  <c r="C450"/>
  <c r="G286"/>
  <c r="H286" s="1"/>
  <c r="M87"/>
  <c r="N87" s="1"/>
  <c r="M20"/>
  <c r="N20" s="1"/>
  <c r="M96"/>
  <c r="N96" s="1"/>
  <c r="F1031"/>
  <c r="G1031" s="1"/>
  <c r="H1031" s="1"/>
  <c r="T506"/>
  <c r="H794"/>
  <c r="T396"/>
  <c r="H534"/>
  <c r="G227"/>
  <c r="H227" s="1"/>
  <c r="G646"/>
  <c r="H646" s="1"/>
  <c r="G614"/>
  <c r="H614" s="1"/>
  <c r="G477"/>
  <c r="H477" s="1"/>
  <c r="M264"/>
  <c r="N264" s="1"/>
  <c r="G777"/>
  <c r="H14"/>
  <c r="H19"/>
  <c r="Z1148"/>
  <c r="Z738"/>
  <c r="Z712"/>
  <c r="Z627"/>
  <c r="Z570"/>
  <c r="Z672"/>
  <c r="Z709"/>
  <c r="Z658"/>
  <c r="Z636"/>
  <c r="G359"/>
  <c r="G581"/>
  <c r="Z40"/>
  <c r="Z130"/>
  <c r="Z404"/>
  <c r="Z1313"/>
  <c r="Z606"/>
  <c r="Z727"/>
  <c r="Z336"/>
  <c r="G442"/>
  <c r="H442" s="1"/>
  <c r="H418"/>
  <c r="Z501"/>
  <c r="Z327"/>
  <c r="V7"/>
  <c r="D7" s="1"/>
  <c r="W742"/>
  <c r="E742" s="1"/>
  <c r="Y450"/>
  <c r="W396"/>
  <c r="E396" s="1"/>
  <c r="Z227"/>
  <c r="Z737"/>
  <c r="Z661"/>
  <c r="Z649"/>
  <c r="G403"/>
  <c r="X7"/>
  <c r="Y7" s="1"/>
  <c r="H245"/>
  <c r="G245" s="1"/>
  <c r="G1305"/>
  <c r="G765"/>
  <c r="H765" s="1"/>
  <c r="H786"/>
  <c r="H456"/>
  <c r="Z790"/>
  <c r="Z791"/>
  <c r="V1134"/>
  <c r="D1134" s="1"/>
  <c r="Z614"/>
  <c r="Z967"/>
  <c r="Z251"/>
  <c r="Z743"/>
  <c r="Z728"/>
  <c r="Z690"/>
  <c r="Z1134"/>
  <c r="Z765"/>
  <c r="Z705"/>
  <c r="Z620"/>
  <c r="Z556"/>
  <c r="G570"/>
  <c r="H570" s="1"/>
  <c r="Z507"/>
  <c r="G424"/>
  <c r="Z397"/>
  <c r="Z20"/>
  <c r="Z665"/>
  <c r="Z652"/>
  <c r="Z286"/>
  <c r="Z220"/>
  <c r="Z75"/>
  <c r="Z153"/>
  <c r="G404"/>
  <c r="H404" s="1"/>
  <c r="Z405"/>
  <c r="G670"/>
  <c r="W967"/>
  <c r="H973"/>
  <c r="Z694"/>
  <c r="Z646"/>
  <c r="Z264"/>
  <c r="W506"/>
  <c r="Z41"/>
  <c r="Z436"/>
  <c r="Z471"/>
  <c r="Z384"/>
  <c r="W275"/>
  <c r="E275" s="1"/>
  <c r="Z713"/>
  <c r="G405"/>
  <c r="H405" s="1"/>
  <c r="Y1312"/>
  <c r="H837"/>
  <c r="V1031"/>
  <c r="D1031" s="1"/>
  <c r="Z968"/>
  <c r="L7"/>
  <c r="M7" s="1"/>
  <c r="N7" s="1"/>
  <c r="M315"/>
  <c r="N315" s="1"/>
  <c r="M176"/>
  <c r="N176" s="1"/>
  <c r="M614"/>
  <c r="N614" s="1"/>
  <c r="M251"/>
  <c r="N251" s="1"/>
  <c r="F8"/>
  <c r="M106"/>
  <c r="N106" s="1"/>
  <c r="M1149"/>
  <c r="N1149" s="1"/>
  <c r="M551"/>
  <c r="N551" s="1"/>
  <c r="F436"/>
  <c r="G456"/>
  <c r="G251"/>
  <c r="H251" s="1"/>
  <c r="M738"/>
  <c r="N738" s="1"/>
  <c r="M777"/>
  <c r="S742"/>
  <c r="T742" s="1"/>
  <c r="Y742"/>
  <c r="Z742" s="1"/>
  <c r="F106"/>
  <c r="G106" s="1"/>
  <c r="H106" s="1"/>
  <c r="M190"/>
  <c r="N190" s="1"/>
  <c r="K506"/>
  <c r="L540"/>
  <c r="M540" s="1"/>
  <c r="N540" s="1"/>
  <c r="L671"/>
  <c r="M671" s="1"/>
  <c r="N671" s="1"/>
  <c r="F672"/>
  <c r="F507"/>
  <c r="G507" s="1"/>
  <c r="H507" s="1"/>
  <c r="L450"/>
  <c r="M450" s="1"/>
  <c r="N450" s="1"/>
  <c r="L275"/>
  <c r="F275" s="1"/>
  <c r="L402"/>
  <c r="F402" s="1"/>
  <c r="L742"/>
  <c r="M742" s="1"/>
  <c r="N742" s="1"/>
  <c r="F743"/>
  <c r="L555"/>
  <c r="M555" s="1"/>
  <c r="N555" s="1"/>
  <c r="F556"/>
  <c r="O6"/>
  <c r="Y402"/>
  <c r="C506"/>
  <c r="H424"/>
  <c r="S275"/>
  <c r="T275" s="1"/>
  <c r="S396"/>
  <c r="C555"/>
  <c r="C742"/>
  <c r="Y275"/>
  <c r="J1149"/>
  <c r="D1149" s="1"/>
  <c r="E1149"/>
  <c r="J555"/>
  <c r="C402"/>
  <c r="J1107"/>
  <c r="D1107" s="1"/>
  <c r="E1107"/>
  <c r="E1134"/>
  <c r="J671"/>
  <c r="J742"/>
  <c r="J396"/>
  <c r="D396" s="1"/>
  <c r="Y506"/>
  <c r="H359"/>
  <c r="G738"/>
  <c r="H738" s="1"/>
  <c r="C671"/>
  <c r="G665"/>
  <c r="H665" s="1"/>
  <c r="Z670"/>
  <c r="Z1317"/>
  <c r="C1312"/>
  <c r="H1318"/>
  <c r="Q555"/>
  <c r="S555"/>
  <c r="T555" s="1"/>
  <c r="K450"/>
  <c r="Q7"/>
  <c r="E7" s="1"/>
  <c r="G728"/>
  <c r="H728" s="1"/>
  <c r="Z259"/>
  <c r="C7"/>
  <c r="Z693"/>
  <c r="C275"/>
  <c r="G706"/>
  <c r="H706" s="1"/>
  <c r="Y396"/>
  <c r="C396"/>
  <c r="G29"/>
  <c r="H29" s="1"/>
  <c r="G41"/>
  <c r="Z1303"/>
  <c r="Z654"/>
  <c r="H655"/>
  <c r="G655" s="1"/>
  <c r="U6"/>
  <c r="G1149"/>
  <c r="H1149" s="1"/>
  <c r="G694"/>
  <c r="H694" s="1"/>
  <c r="I6"/>
  <c r="N130" i="1"/>
  <c r="J130"/>
  <c r="F130"/>
  <c r="N122"/>
  <c r="J122"/>
  <c r="F122"/>
  <c r="B122"/>
  <c r="N116"/>
  <c r="J116"/>
  <c r="F116"/>
  <c r="F115" s="1"/>
  <c r="B115" s="1"/>
  <c r="B116"/>
  <c r="N115"/>
  <c r="J115" s="1"/>
  <c r="N106"/>
  <c r="J106"/>
  <c r="F106"/>
  <c r="B106"/>
  <c r="N105"/>
  <c r="J105"/>
  <c r="F105"/>
  <c r="B105" s="1"/>
  <c r="H41" i="2" l="1"/>
  <c r="Z7"/>
  <c r="Z396"/>
  <c r="Z274"/>
  <c r="Z402"/>
  <c r="Z1312"/>
  <c r="V506"/>
  <c r="H1305"/>
  <c r="V742"/>
  <c r="D742" s="1"/>
  <c r="Z506"/>
  <c r="Z505"/>
  <c r="E967"/>
  <c r="Z275"/>
  <c r="Z554"/>
  <c r="V275"/>
  <c r="D275" s="1"/>
  <c r="H403"/>
  <c r="Z450"/>
  <c r="H670"/>
  <c r="F742"/>
  <c r="M402"/>
  <c r="N402" s="1"/>
  <c r="L506"/>
  <c r="L396"/>
  <c r="J450"/>
  <c r="E450"/>
  <c r="K6"/>
  <c r="G275"/>
  <c r="H275" s="1"/>
  <c r="Q100" i="1"/>
  <c r="P100"/>
  <c r="M100"/>
  <c r="L100"/>
  <c r="I100"/>
  <c r="H100"/>
  <c r="C100"/>
  <c r="B100"/>
  <c r="E100" s="1"/>
  <c r="Q99"/>
  <c r="P99"/>
  <c r="M99"/>
  <c r="L99"/>
  <c r="H99"/>
  <c r="I99" s="1"/>
  <c r="C99"/>
  <c r="B99"/>
  <c r="Q98"/>
  <c r="P98"/>
  <c r="M98"/>
  <c r="L98"/>
  <c r="I98"/>
  <c r="H98"/>
  <c r="C98"/>
  <c r="B98"/>
  <c r="P97"/>
  <c r="M97" s="1"/>
  <c r="L97"/>
  <c r="H97"/>
  <c r="I97" s="1"/>
  <c r="C97"/>
  <c r="B97"/>
  <c r="Q96"/>
  <c r="P96"/>
  <c r="M96"/>
  <c r="L96"/>
  <c r="H96"/>
  <c r="I96" s="1"/>
  <c r="D96"/>
  <c r="E96" s="1"/>
  <c r="Q95"/>
  <c r="P95"/>
  <c r="M95"/>
  <c r="L95"/>
  <c r="I95"/>
  <c r="H95"/>
  <c r="E95"/>
  <c r="C95"/>
  <c r="B95"/>
  <c r="Q94"/>
  <c r="P94"/>
  <c r="M94"/>
  <c r="L94"/>
  <c r="H94"/>
  <c r="C94"/>
  <c r="D94" s="1"/>
  <c r="B94"/>
  <c r="Q93"/>
  <c r="P93"/>
  <c r="M93"/>
  <c r="L93"/>
  <c r="H93"/>
  <c r="C93"/>
  <c r="D93" s="1"/>
  <c r="B93"/>
  <c r="Q92"/>
  <c r="P92"/>
  <c r="M92"/>
  <c r="L92"/>
  <c r="H92"/>
  <c r="C92"/>
  <c r="B92"/>
  <c r="Q91"/>
  <c r="P91"/>
  <c r="M91"/>
  <c r="L91"/>
  <c r="I91"/>
  <c r="H91"/>
  <c r="E91"/>
  <c r="C91"/>
  <c r="B91"/>
  <c r="Q90"/>
  <c r="P90"/>
  <c r="M90"/>
  <c r="L90"/>
  <c r="H90"/>
  <c r="C90"/>
  <c r="D90" s="1"/>
  <c r="B90"/>
  <c r="Q89"/>
  <c r="P89"/>
  <c r="M89"/>
  <c r="L89"/>
  <c r="H89"/>
  <c r="C89"/>
  <c r="D89" s="1"/>
  <c r="B89"/>
  <c r="Q88"/>
  <c r="P88"/>
  <c r="M88"/>
  <c r="L88"/>
  <c r="H88"/>
  <c r="G88"/>
  <c r="F88"/>
  <c r="C88"/>
  <c r="D88" s="1"/>
  <c r="B88"/>
  <c r="E88" s="1"/>
  <c r="Q87"/>
  <c r="P87"/>
  <c r="M87"/>
  <c r="L87"/>
  <c r="I87" s="1"/>
  <c r="H87"/>
  <c r="C87"/>
  <c r="D87" s="1"/>
  <c r="B87"/>
  <c r="Q86"/>
  <c r="P86"/>
  <c r="L86"/>
  <c r="I86"/>
  <c r="H86"/>
  <c r="C86"/>
  <c r="D86" s="1"/>
  <c r="E86" s="1"/>
  <c r="B86"/>
  <c r="Q85"/>
  <c r="P85"/>
  <c r="M85"/>
  <c r="L85"/>
  <c r="H85"/>
  <c r="C85"/>
  <c r="D85" s="1"/>
  <c r="B85"/>
  <c r="P84"/>
  <c r="M84"/>
  <c r="L84"/>
  <c r="I84" s="1"/>
  <c r="H84"/>
  <c r="C84"/>
  <c r="D84" s="1"/>
  <c r="B84"/>
  <c r="Q83" s="1"/>
  <c r="P83"/>
  <c r="M83"/>
  <c r="L83"/>
  <c r="H83"/>
  <c r="C83"/>
  <c r="D83" s="1"/>
  <c r="B83"/>
  <c r="Q82"/>
  <c r="P82"/>
  <c r="M82"/>
  <c r="L82"/>
  <c r="H82"/>
  <c r="C82"/>
  <c r="D82" s="1"/>
  <c r="B82"/>
  <c r="E82" s="1"/>
  <c r="Q81"/>
  <c r="P81"/>
  <c r="M81"/>
  <c r="L81"/>
  <c r="I81"/>
  <c r="H81"/>
  <c r="E81"/>
  <c r="C81"/>
  <c r="B81"/>
  <c r="Q80"/>
  <c r="P80"/>
  <c r="M80"/>
  <c r="L80"/>
  <c r="H80"/>
  <c r="C80"/>
  <c r="B80"/>
  <c r="Q79"/>
  <c r="P79"/>
  <c r="M79"/>
  <c r="L79"/>
  <c r="I79"/>
  <c r="H79"/>
  <c r="E79" s="1"/>
  <c r="C79"/>
  <c r="D79" s="1"/>
  <c r="B79"/>
  <c r="Q78"/>
  <c r="P78"/>
  <c r="M78"/>
  <c r="L78"/>
  <c r="I78"/>
  <c r="H78"/>
  <c r="E78" s="1"/>
  <c r="D78"/>
  <c r="C78"/>
  <c r="B78"/>
  <c r="Q77"/>
  <c r="P77"/>
  <c r="M77"/>
  <c r="L77"/>
  <c r="I77"/>
  <c r="H77"/>
  <c r="C77"/>
  <c r="C75" s="1"/>
  <c r="D75" s="1"/>
  <c r="B77"/>
  <c r="B75" s="1"/>
  <c r="P76"/>
  <c r="M76"/>
  <c r="L76"/>
  <c r="H76"/>
  <c r="D76"/>
  <c r="C76"/>
  <c r="B76"/>
  <c r="O75"/>
  <c r="N75"/>
  <c r="K75"/>
  <c r="L75" s="1"/>
  <c r="J75"/>
  <c r="G75"/>
  <c r="F75"/>
  <c r="Q74"/>
  <c r="P74"/>
  <c r="M74"/>
  <c r="L74"/>
  <c r="H74"/>
  <c r="C74"/>
  <c r="B74"/>
  <c r="Q73"/>
  <c r="P73"/>
  <c r="M73"/>
  <c r="L73"/>
  <c r="H73"/>
  <c r="C73"/>
  <c r="B73"/>
  <c r="Q72"/>
  <c r="P72"/>
  <c r="M72"/>
  <c r="L72"/>
  <c r="H72"/>
  <c r="C72"/>
  <c r="B72"/>
  <c r="Q71"/>
  <c r="P71"/>
  <c r="M71"/>
  <c r="L71"/>
  <c r="I71"/>
  <c r="H71"/>
  <c r="C71"/>
  <c r="B71"/>
  <c r="P70"/>
  <c r="M70"/>
  <c r="L70"/>
  <c r="I70"/>
  <c r="H70"/>
  <c r="C70"/>
  <c r="B70"/>
  <c r="P69"/>
  <c r="M69"/>
  <c r="L69"/>
  <c r="H69"/>
  <c r="C69"/>
  <c r="B69"/>
  <c r="Q68"/>
  <c r="P68"/>
  <c r="M68"/>
  <c r="L68"/>
  <c r="I68"/>
  <c r="H68"/>
  <c r="C68"/>
  <c r="B68"/>
  <c r="Q67"/>
  <c r="P67"/>
  <c r="M67"/>
  <c r="L67"/>
  <c r="I67"/>
  <c r="H67"/>
  <c r="C67"/>
  <c r="B67"/>
  <c r="P66"/>
  <c r="M66"/>
  <c r="L66"/>
  <c r="I66"/>
  <c r="H66"/>
  <c r="C66"/>
  <c r="B66"/>
  <c r="Q65"/>
  <c r="P65"/>
  <c r="M65"/>
  <c r="L65"/>
  <c r="H65"/>
  <c r="I65" s="1"/>
  <c r="C65"/>
  <c r="B65"/>
  <c r="P64"/>
  <c r="M64"/>
  <c r="L64"/>
  <c r="I64"/>
  <c r="H64"/>
  <c r="C64"/>
  <c r="B64"/>
  <c r="P63"/>
  <c r="M63"/>
  <c r="L63"/>
  <c r="H63"/>
  <c r="C63"/>
  <c r="B63"/>
  <c r="Q62"/>
  <c r="P62"/>
  <c r="M62"/>
  <c r="L62"/>
  <c r="H62"/>
  <c r="C62"/>
  <c r="B62"/>
  <c r="Q61"/>
  <c r="P61"/>
  <c r="M61"/>
  <c r="L61"/>
  <c r="I61"/>
  <c r="H61"/>
  <c r="C61"/>
  <c r="B61"/>
  <c r="E61" s="1"/>
  <c r="P60"/>
  <c r="L60"/>
  <c r="M60" s="1"/>
  <c r="K60"/>
  <c r="H60"/>
  <c r="I60" s="1"/>
  <c r="C60"/>
  <c r="B60"/>
  <c r="P59"/>
  <c r="M59"/>
  <c r="L59"/>
  <c r="H59"/>
  <c r="I59" s="1"/>
  <c r="C59"/>
  <c r="B59"/>
  <c r="P58"/>
  <c r="M58"/>
  <c r="L58"/>
  <c r="H58"/>
  <c r="C58"/>
  <c r="B58"/>
  <c r="P57"/>
  <c r="M57"/>
  <c r="L57"/>
  <c r="H57"/>
  <c r="C57"/>
  <c r="B57"/>
  <c r="O56"/>
  <c r="O49" s="1"/>
  <c r="O48" s="1"/>
  <c r="N56"/>
  <c r="K56"/>
  <c r="J56"/>
  <c r="J49" s="1"/>
  <c r="J48" s="1"/>
  <c r="G56"/>
  <c r="F56"/>
  <c r="P55"/>
  <c r="M55"/>
  <c r="L55"/>
  <c r="H55"/>
  <c r="C55"/>
  <c r="D55" s="1"/>
  <c r="B55"/>
  <c r="P54"/>
  <c r="M54"/>
  <c r="L54"/>
  <c r="H54"/>
  <c r="D54"/>
  <c r="C54"/>
  <c r="B54"/>
  <c r="Q53"/>
  <c r="P53"/>
  <c r="M53"/>
  <c r="L53"/>
  <c r="H53"/>
  <c r="C53"/>
  <c r="D53" s="1"/>
  <c r="E53" s="1"/>
  <c r="B53"/>
  <c r="P52"/>
  <c r="M52"/>
  <c r="L52"/>
  <c r="H52"/>
  <c r="C52"/>
  <c r="B52"/>
  <c r="P51"/>
  <c r="M51"/>
  <c r="L51"/>
  <c r="I51" s="1"/>
  <c r="H51"/>
  <c r="C51"/>
  <c r="D51" s="1"/>
  <c r="B51"/>
  <c r="B50" s="1"/>
  <c r="O50"/>
  <c r="N50"/>
  <c r="M50"/>
  <c r="K50"/>
  <c r="J50"/>
  <c r="G50"/>
  <c r="H50" s="1"/>
  <c r="F50"/>
  <c r="F49" s="1"/>
  <c r="F48" s="1"/>
  <c r="N49"/>
  <c r="N48" s="1"/>
  <c r="P47"/>
  <c r="M47"/>
  <c r="L47"/>
  <c r="I47" s="1"/>
  <c r="H47"/>
  <c r="C47"/>
  <c r="D47" s="1"/>
  <c r="B47"/>
  <c r="Q46"/>
  <c r="P46"/>
  <c r="M46"/>
  <c r="L46"/>
  <c r="I46" s="1"/>
  <c r="H46"/>
  <c r="C46"/>
  <c r="B46"/>
  <c r="Q45"/>
  <c r="P45"/>
  <c r="M45"/>
  <c r="L45"/>
  <c r="H45"/>
  <c r="C45"/>
  <c r="B45"/>
  <c r="P44"/>
  <c r="M44"/>
  <c r="L44"/>
  <c r="H44"/>
  <c r="C44"/>
  <c r="B44"/>
  <c r="Q43" s="1"/>
  <c r="P43"/>
  <c r="M43"/>
  <c r="L43"/>
  <c r="H43"/>
  <c r="C43"/>
  <c r="B43"/>
  <c r="P42"/>
  <c r="L42"/>
  <c r="I42" s="1"/>
  <c r="H42"/>
  <c r="C42"/>
  <c r="B42"/>
  <c r="P41"/>
  <c r="L41"/>
  <c r="H41"/>
  <c r="C41"/>
  <c r="C39" s="1"/>
  <c r="B41"/>
  <c r="P40"/>
  <c r="M40"/>
  <c r="L40"/>
  <c r="H40"/>
  <c r="C40"/>
  <c r="B40"/>
  <c r="O39"/>
  <c r="N39"/>
  <c r="N24" s="1"/>
  <c r="K39"/>
  <c r="J39"/>
  <c r="G39"/>
  <c r="F39"/>
  <c r="F24" s="1"/>
  <c r="Q38"/>
  <c r="P38"/>
  <c r="M38"/>
  <c r="L38"/>
  <c r="I38"/>
  <c r="H38"/>
  <c r="C38"/>
  <c r="B38"/>
  <c r="P37"/>
  <c r="M37"/>
  <c r="L37"/>
  <c r="I37" s="1"/>
  <c r="H37"/>
  <c r="C37"/>
  <c r="D37" s="1"/>
  <c r="B37"/>
  <c r="Q36" s="1"/>
  <c r="P36"/>
  <c r="M36"/>
  <c r="L36"/>
  <c r="H36"/>
  <c r="C36"/>
  <c r="D36" s="1"/>
  <c r="B36"/>
  <c r="Q35"/>
  <c r="P35"/>
  <c r="M35"/>
  <c r="L35"/>
  <c r="H35"/>
  <c r="C35"/>
  <c r="B35"/>
  <c r="P34"/>
  <c r="M34"/>
  <c r="L34"/>
  <c r="H34"/>
  <c r="C34"/>
  <c r="B34"/>
  <c r="Q33"/>
  <c r="P33"/>
  <c r="M33"/>
  <c r="L33"/>
  <c r="I33"/>
  <c r="H33"/>
  <c r="C33"/>
  <c r="B33"/>
  <c r="D33" s="1"/>
  <c r="Q32"/>
  <c r="P32"/>
  <c r="M32"/>
  <c r="L32"/>
  <c r="I32" s="1"/>
  <c r="H32"/>
  <c r="C32"/>
  <c r="B32"/>
  <c r="D32" s="1"/>
  <c r="Q31"/>
  <c r="P31"/>
  <c r="M31"/>
  <c r="L31"/>
  <c r="H31"/>
  <c r="C31"/>
  <c r="B31"/>
  <c r="P30"/>
  <c r="M30"/>
  <c r="L30"/>
  <c r="H30"/>
  <c r="C30"/>
  <c r="B30"/>
  <c r="Q29"/>
  <c r="P29"/>
  <c r="L29"/>
  <c r="M29" s="1"/>
  <c r="H29"/>
  <c r="C29"/>
  <c r="B29"/>
  <c r="Q28"/>
  <c r="P28"/>
  <c r="L28"/>
  <c r="H28"/>
  <c r="C28"/>
  <c r="B28"/>
  <c r="Q27"/>
  <c r="P27"/>
  <c r="M27"/>
  <c r="L27"/>
  <c r="H27"/>
  <c r="C27"/>
  <c r="C25" s="1"/>
  <c r="B27"/>
  <c r="Q26"/>
  <c r="P26"/>
  <c r="M26"/>
  <c r="L26"/>
  <c r="H26"/>
  <c r="C26"/>
  <c r="B26"/>
  <c r="O25"/>
  <c r="O24" s="1"/>
  <c r="N25"/>
  <c r="K25"/>
  <c r="J25"/>
  <c r="L25" s="1"/>
  <c r="G25"/>
  <c r="G24" s="1"/>
  <c r="F25"/>
  <c r="K24"/>
  <c r="Q23"/>
  <c r="P23"/>
  <c r="M23"/>
  <c r="L23"/>
  <c r="I23"/>
  <c r="H23"/>
  <c r="E23"/>
  <c r="C23"/>
  <c r="D23" s="1"/>
  <c r="B23"/>
  <c r="P22"/>
  <c r="L22"/>
  <c r="I22" s="1"/>
  <c r="H22"/>
  <c r="C22"/>
  <c r="D22" s="1"/>
  <c r="B22"/>
  <c r="Q21" s="1"/>
  <c r="P21"/>
  <c r="L21"/>
  <c r="M21" s="1"/>
  <c r="H21"/>
  <c r="C21"/>
  <c r="B21"/>
  <c r="P20"/>
  <c r="M20"/>
  <c r="L20"/>
  <c r="H20"/>
  <c r="D20"/>
  <c r="C20"/>
  <c r="B20"/>
  <c r="P19"/>
  <c r="M19"/>
  <c r="L19"/>
  <c r="H19"/>
  <c r="E19"/>
  <c r="D19"/>
  <c r="C19"/>
  <c r="B19"/>
  <c r="P18"/>
  <c r="M18"/>
  <c r="L18"/>
  <c r="H18"/>
  <c r="E18"/>
  <c r="D18"/>
  <c r="C18"/>
  <c r="B18"/>
  <c r="P17"/>
  <c r="M17"/>
  <c r="L17"/>
  <c r="H17"/>
  <c r="E17"/>
  <c r="D17"/>
  <c r="C17"/>
  <c r="B17"/>
  <c r="P16"/>
  <c r="M16"/>
  <c r="L16"/>
  <c r="H16"/>
  <c r="E16"/>
  <c r="D16"/>
  <c r="C16"/>
  <c r="B16"/>
  <c r="P15"/>
  <c r="M15"/>
  <c r="L15"/>
  <c r="H15"/>
  <c r="C15"/>
  <c r="B15"/>
  <c r="P14"/>
  <c r="M14"/>
  <c r="L14"/>
  <c r="I14"/>
  <c r="H14"/>
  <c r="D14"/>
  <c r="C14"/>
  <c r="B14"/>
  <c r="P13"/>
  <c r="M13"/>
  <c r="L13"/>
  <c r="I13" s="1"/>
  <c r="H13"/>
  <c r="C13"/>
  <c r="D13" s="1"/>
  <c r="B13"/>
  <c r="Q12" s="1"/>
  <c r="P12"/>
  <c r="L12"/>
  <c r="I12" s="1"/>
  <c r="H12"/>
  <c r="C12"/>
  <c r="D12" s="1"/>
  <c r="B12"/>
  <c r="Q11"/>
  <c r="P11"/>
  <c r="M11"/>
  <c r="L11"/>
  <c r="I11" s="1"/>
  <c r="H11"/>
  <c r="C11"/>
  <c r="D11" s="1"/>
  <c r="B11"/>
  <c r="P10"/>
  <c r="L10"/>
  <c r="I10" s="1"/>
  <c r="H10"/>
  <c r="C10"/>
  <c r="D10" s="1"/>
  <c r="B10"/>
  <c r="Q9" s="1"/>
  <c r="P9"/>
  <c r="M9"/>
  <c r="L9"/>
  <c r="H9"/>
  <c r="C9"/>
  <c r="D9" s="1"/>
  <c r="B9"/>
  <c r="Q8" s="1"/>
  <c r="P8"/>
  <c r="O8"/>
  <c r="N8"/>
  <c r="N128" s="1"/>
  <c r="M8"/>
  <c r="L8"/>
  <c r="K8"/>
  <c r="J8"/>
  <c r="H8"/>
  <c r="G8"/>
  <c r="F8"/>
  <c r="F128" s="1"/>
  <c r="C8"/>
  <c r="P7"/>
  <c r="Q7" s="1"/>
  <c r="O7"/>
  <c r="N7"/>
  <c r="K7"/>
  <c r="L7" s="1"/>
  <c r="J7"/>
  <c r="G7"/>
  <c r="H7" s="1"/>
  <c r="F7"/>
  <c r="E75" l="1"/>
  <c r="I7"/>
  <c r="B7"/>
  <c r="I8"/>
  <c r="J128"/>
  <c r="I9"/>
  <c r="M10"/>
  <c r="M12"/>
  <c r="E14"/>
  <c r="Q15"/>
  <c r="Q16"/>
  <c r="Q17"/>
  <c r="Q18"/>
  <c r="Q19"/>
  <c r="I20"/>
  <c r="I28"/>
  <c r="Q34"/>
  <c r="C50"/>
  <c r="I52"/>
  <c r="I53"/>
  <c r="I54"/>
  <c r="I76"/>
  <c r="E85"/>
  <c r="M86"/>
  <c r="E89"/>
  <c r="E90"/>
  <c r="E93"/>
  <c r="E94"/>
  <c r="D99"/>
  <c r="E99" s="1"/>
  <c r="E20"/>
  <c r="Q20"/>
  <c r="I21"/>
  <c r="M22"/>
  <c r="D27"/>
  <c r="D30"/>
  <c r="E30" s="1"/>
  <c r="I31"/>
  <c r="I35"/>
  <c r="I36"/>
  <c r="I40"/>
  <c r="I45"/>
  <c r="L50"/>
  <c r="Q52"/>
  <c r="E54"/>
  <c r="Q54"/>
  <c r="I55"/>
  <c r="Q70"/>
  <c r="E76"/>
  <c r="Q76"/>
  <c r="D81"/>
  <c r="I82"/>
  <c r="I83"/>
  <c r="D91"/>
  <c r="D95"/>
  <c r="Q97"/>
  <c r="D100"/>
  <c r="Q10"/>
  <c r="B130"/>
  <c r="E9"/>
  <c r="E55"/>
  <c r="E83"/>
  <c r="E10"/>
  <c r="E12"/>
  <c r="E36"/>
  <c r="F6"/>
  <c r="C7"/>
  <c r="M7"/>
  <c r="B8"/>
  <c r="B128"/>
  <c r="E11"/>
  <c r="E13"/>
  <c r="Q13"/>
  <c r="Q14"/>
  <c r="I15"/>
  <c r="I16"/>
  <c r="I17"/>
  <c r="I18"/>
  <c r="I19"/>
  <c r="E22"/>
  <c r="Q22"/>
  <c r="I30"/>
  <c r="E37"/>
  <c r="Q37"/>
  <c r="L39"/>
  <c r="M39" s="1"/>
  <c r="D40"/>
  <c r="E40" s="1"/>
  <c r="I41"/>
  <c r="D43"/>
  <c r="I44"/>
  <c r="E47"/>
  <c r="I50"/>
  <c r="E51"/>
  <c r="Q51"/>
  <c r="D65"/>
  <c r="D70"/>
  <c r="E70" s="1"/>
  <c r="M75"/>
  <c r="E77"/>
  <c r="D77" s="1"/>
  <c r="I80"/>
  <c r="E84"/>
  <c r="Q84"/>
  <c r="I85"/>
  <c r="E87"/>
  <c r="I88"/>
  <c r="I89"/>
  <c r="I90"/>
  <c r="I92"/>
  <c r="I93"/>
  <c r="I94"/>
  <c r="H56"/>
  <c r="C56"/>
  <c r="C49" s="1"/>
  <c r="D68"/>
  <c r="D63"/>
  <c r="E63" s="1"/>
  <c r="D66"/>
  <c r="D58"/>
  <c r="D60"/>
  <c r="D61"/>
  <c r="I73"/>
  <c r="D64"/>
  <c r="E64" s="1"/>
  <c r="E68"/>
  <c r="L56"/>
  <c r="B56"/>
  <c r="B49" s="1"/>
  <c r="B48" s="1"/>
  <c r="Q47" s="1"/>
  <c r="B39"/>
  <c r="Q40"/>
  <c r="M41"/>
  <c r="Q42"/>
  <c r="I43"/>
  <c r="P39"/>
  <c r="Q39" s="1"/>
  <c r="E43"/>
  <c r="Q41"/>
  <c r="M42"/>
  <c r="Q44"/>
  <c r="H24"/>
  <c r="G6"/>
  <c r="P24"/>
  <c r="O6"/>
  <c r="O101" s="1"/>
  <c r="N132"/>
  <c r="N127" s="1"/>
  <c r="B25"/>
  <c r="D25" s="1"/>
  <c r="P25"/>
  <c r="Q25" s="1"/>
  <c r="I26"/>
  <c r="I27"/>
  <c r="M28"/>
  <c r="E32"/>
  <c r="E33"/>
  <c r="F132"/>
  <c r="E27"/>
  <c r="J24"/>
  <c r="L24" s="1"/>
  <c r="M25"/>
  <c r="I29"/>
  <c r="Q30"/>
  <c r="I34"/>
  <c r="F101"/>
  <c r="I1368" i="2" s="1"/>
  <c r="I1371" s="1"/>
  <c r="K1371"/>
  <c r="F396"/>
  <c r="M396"/>
  <c r="Q55" i="1"/>
  <c r="K49"/>
  <c r="Q57"/>
  <c r="I58"/>
  <c r="D59"/>
  <c r="E59" s="1"/>
  <c r="Q60"/>
  <c r="I62"/>
  <c r="I63"/>
  <c r="Q64"/>
  <c r="Q66"/>
  <c r="I69"/>
  <c r="D73"/>
  <c r="E73" s="1"/>
  <c r="I72"/>
  <c r="D74"/>
  <c r="E71"/>
  <c r="D72"/>
  <c r="I74"/>
  <c r="P48"/>
  <c r="M56"/>
  <c r="E66"/>
  <c r="E58"/>
  <c r="Q58"/>
  <c r="Q59"/>
  <c r="Q63"/>
  <c r="E65"/>
  <c r="Q69"/>
  <c r="E60"/>
  <c r="D71"/>
  <c r="Q48"/>
  <c r="I57"/>
  <c r="I56"/>
  <c r="E67"/>
  <c r="D67" s="1"/>
  <c r="E72"/>
  <c r="E74"/>
  <c r="J6" i="2"/>
  <c r="J1371" s="1"/>
  <c r="D450"/>
  <c r="C48" i="1"/>
  <c r="D8" l="1"/>
  <c r="E8"/>
  <c r="H6"/>
  <c r="D7"/>
  <c r="E7" s="1"/>
  <c r="N396" i="2"/>
  <c r="G396"/>
  <c r="H396" s="1"/>
  <c r="I1369"/>
  <c r="D56" i="1"/>
  <c r="E56" s="1"/>
  <c r="N6"/>
  <c r="Q24"/>
  <c r="B24"/>
  <c r="E25"/>
  <c r="M24"/>
  <c r="I24"/>
  <c r="J132"/>
  <c r="J127" s="1"/>
  <c r="F127" s="1"/>
  <c r="L49"/>
  <c r="M49" s="1"/>
  <c r="K48"/>
  <c r="D49"/>
  <c r="E49" s="1"/>
  <c r="D48"/>
  <c r="E48" s="1"/>
  <c r="X816" i="2"/>
  <c r="G822"/>
  <c r="G819"/>
  <c r="G823"/>
  <c r="W815"/>
  <c r="S815"/>
  <c r="T815" s="1"/>
  <c r="V815"/>
  <c r="D815" s="1"/>
  <c r="G827"/>
  <c r="G831"/>
  <c r="G825"/>
  <c r="C816"/>
  <c r="G821"/>
  <c r="H825" l="1"/>
  <c r="H822"/>
  <c r="H819"/>
  <c r="H821"/>
  <c r="H827"/>
  <c r="H823"/>
  <c r="H831"/>
  <c r="E815"/>
  <c r="N104" i="1"/>
  <c r="Q6"/>
  <c r="N101"/>
  <c r="P6"/>
  <c r="B132"/>
  <c r="B127" s="1"/>
  <c r="L48"/>
  <c r="M48" s="1"/>
  <c r="Y816" i="2"/>
  <c r="F816"/>
  <c r="G816" s="1"/>
  <c r="H816" s="1"/>
  <c r="X815"/>
  <c r="Z816" l="1"/>
  <c r="P101" i="1"/>
  <c r="Q101" s="1"/>
  <c r="U1368" i="2"/>
  <c r="F815"/>
  <c r="Y815"/>
  <c r="Z815" l="1"/>
  <c r="G815"/>
  <c r="H815" s="1"/>
  <c r="U1371"/>
  <c r="U1369"/>
  <c r="Z1369" s="1"/>
  <c r="Z1368"/>
  <c r="G756"/>
  <c r="G799"/>
  <c r="G791"/>
  <c r="G742"/>
  <c r="G757"/>
  <c r="G793"/>
  <c r="M752"/>
  <c r="G719"/>
  <c r="G763"/>
  <c r="G767"/>
  <c r="G725"/>
  <c r="G801"/>
  <c r="G735"/>
  <c r="G797"/>
  <c r="G755"/>
  <c r="G723"/>
  <c r="H723" s="1"/>
  <c r="G727"/>
  <c r="G741"/>
  <c r="G717"/>
  <c r="G747"/>
  <c r="G751"/>
  <c r="G754"/>
  <c r="G743"/>
  <c r="G724"/>
  <c r="G745"/>
  <c r="G736"/>
  <c r="G715"/>
  <c r="G739"/>
  <c r="G721"/>
  <c r="G711"/>
  <c r="G752"/>
  <c r="H752" s="1"/>
  <c r="G732"/>
  <c r="G766"/>
  <c r="G795"/>
  <c r="G838"/>
  <c r="G713"/>
  <c r="G753"/>
  <c r="L6"/>
  <c r="R264"/>
  <c r="S264" s="1"/>
  <c r="R540"/>
  <c r="S540" s="1"/>
  <c r="X583"/>
  <c r="X671"/>
  <c r="X835"/>
  <c r="X1238"/>
  <c r="F1238" s="1"/>
  <c r="F7"/>
  <c r="F260"/>
  <c r="F450"/>
  <c r="F1107"/>
  <c r="F1134"/>
  <c r="F1313"/>
  <c r="C264"/>
  <c r="C1107"/>
  <c r="W555"/>
  <c r="W671"/>
  <c r="W1228"/>
  <c r="V555"/>
  <c r="D555" s="1"/>
  <c r="V671"/>
  <c r="D671" s="1"/>
  <c r="V1228"/>
  <c r="D1228" s="1"/>
  <c r="Q264"/>
  <c r="Q540"/>
  <c r="P264"/>
  <c r="G8"/>
  <c r="H8" s="1"/>
  <c r="M275"/>
  <c r="G606"/>
  <c r="S671"/>
  <c r="T671" s="1"/>
  <c r="G130"/>
  <c r="F239"/>
  <c r="G1246"/>
  <c r="G690"/>
  <c r="S7"/>
  <c r="G551"/>
  <c r="P540"/>
  <c r="G679"/>
  <c r="G619"/>
  <c r="G629"/>
  <c r="G703"/>
  <c r="G628"/>
  <c r="G621"/>
  <c r="G637"/>
  <c r="G577"/>
  <c r="G509"/>
  <c r="G338"/>
  <c r="G327"/>
  <c r="G287"/>
  <c r="G213"/>
  <c r="G1063"/>
  <c r="G513"/>
  <c r="G505"/>
  <c r="M494"/>
  <c r="G472"/>
  <c r="F397"/>
  <c r="G342"/>
  <c r="G297"/>
  <c r="G277"/>
  <c r="G190"/>
  <c r="G553"/>
  <c r="G491"/>
  <c r="G479"/>
  <c r="G474"/>
  <c r="M465"/>
  <c r="G240"/>
  <c r="G215"/>
  <c r="G208"/>
  <c r="G191"/>
  <c r="G541"/>
  <c r="G489"/>
  <c r="G436"/>
  <c r="G369"/>
  <c r="G324"/>
  <c r="G266"/>
  <c r="G236"/>
  <c r="G199"/>
  <c r="G401"/>
  <c r="G108"/>
  <c r="G329"/>
  <c r="G124"/>
  <c r="G87"/>
  <c r="H87" s="1"/>
  <c r="G494"/>
  <c r="H494" s="1"/>
  <c r="G441"/>
  <c r="G133"/>
  <c r="G22"/>
  <c r="G21"/>
  <c r="G307"/>
  <c r="G242"/>
  <c r="M153"/>
  <c r="G131"/>
  <c r="G121"/>
  <c r="G67"/>
  <c r="F53"/>
  <c r="G36"/>
  <c r="Y29"/>
  <c r="G9"/>
  <c r="G56"/>
  <c r="G45"/>
  <c r="Y723"/>
  <c r="G708"/>
  <c r="G684"/>
  <c r="G649"/>
  <c r="G678"/>
  <c r="G658"/>
  <c r="G651"/>
  <c r="G617"/>
  <c r="G693"/>
  <c r="G638"/>
  <c r="G549"/>
  <c r="G695"/>
  <c r="G691"/>
  <c r="G677"/>
  <c r="G592"/>
  <c r="G562"/>
  <c r="G968"/>
  <c r="G591"/>
  <c r="G511"/>
  <c r="G257"/>
  <c r="H257" s="1"/>
  <c r="G200"/>
  <c r="G946"/>
  <c r="G476"/>
  <c r="G289"/>
  <c r="G220"/>
  <c r="H220" s="1"/>
  <c r="G205"/>
  <c r="G193"/>
  <c r="G596"/>
  <c r="M507"/>
  <c r="F265"/>
  <c r="G158"/>
  <c r="G561"/>
  <c r="G384"/>
  <c r="G298"/>
  <c r="G558"/>
  <c r="G417"/>
  <c r="G180"/>
  <c r="Y8"/>
  <c r="G486"/>
  <c r="G336"/>
  <c r="G185"/>
  <c r="G155"/>
  <c r="G126"/>
  <c r="Y106"/>
  <c r="G75"/>
  <c r="H75" s="1"/>
  <c r="Y53"/>
  <c r="G371"/>
  <c r="G43"/>
  <c r="G37"/>
  <c r="G339"/>
  <c r="M8"/>
  <c r="N8" s="1"/>
  <c r="G153"/>
  <c r="H153" s="1"/>
  <c r="Y1304"/>
  <c r="G675"/>
  <c r="G611"/>
  <c r="G1242"/>
  <c r="M661"/>
  <c r="G636"/>
  <c r="G631"/>
  <c r="G626"/>
  <c r="G580"/>
  <c r="G571"/>
  <c r="G673"/>
  <c r="G663"/>
  <c r="G556"/>
  <c r="H556" s="1"/>
  <c r="G315"/>
  <c r="G235"/>
  <c r="F212"/>
  <c r="G437"/>
  <c r="M220"/>
  <c r="G569"/>
  <c r="G502"/>
  <c r="G452"/>
  <c r="G301"/>
  <c r="G291"/>
  <c r="M265"/>
  <c r="G661"/>
  <c r="H661" s="1"/>
  <c r="G414"/>
  <c r="G163"/>
  <c r="G521"/>
  <c r="G232"/>
  <c r="M506"/>
  <c r="N506" s="1"/>
  <c r="G223"/>
  <c r="G170"/>
  <c r="G128"/>
  <c r="G94"/>
  <c r="M75"/>
  <c r="G50"/>
  <c r="G83"/>
  <c r="G39"/>
  <c r="G11"/>
  <c r="G42"/>
  <c r="G402"/>
  <c r="G157"/>
  <c r="Y87"/>
  <c r="G74"/>
  <c r="G49"/>
  <c r="G17"/>
  <c r="G64"/>
  <c r="H64" s="1"/>
  <c r="M709"/>
  <c r="G652"/>
  <c r="G632"/>
  <c r="G613"/>
  <c r="G672"/>
  <c r="G635"/>
  <c r="G552"/>
  <c r="G682"/>
  <c r="G584"/>
  <c r="M556"/>
  <c r="G1042"/>
  <c r="G497"/>
  <c r="G416"/>
  <c r="G393"/>
  <c r="G634"/>
  <c r="G589"/>
  <c r="G454"/>
  <c r="G392"/>
  <c r="M276"/>
  <c r="F183"/>
  <c r="G525"/>
  <c r="G515"/>
  <c r="G487"/>
  <c r="G482"/>
  <c r="G453"/>
  <c r="G368"/>
  <c r="G305"/>
  <c r="Y257"/>
  <c r="G253"/>
  <c r="Y212"/>
  <c r="G206"/>
  <c r="G576"/>
  <c r="G320"/>
  <c r="G176"/>
  <c r="F141"/>
  <c r="Y64"/>
  <c r="G372"/>
  <c r="G279"/>
  <c r="G174"/>
  <c r="G109"/>
  <c r="G96"/>
  <c r="G52"/>
  <c r="G488"/>
  <c r="G31"/>
  <c r="G12"/>
  <c r="G413"/>
  <c r="G303"/>
  <c r="G143"/>
  <c r="G77"/>
  <c r="G20"/>
  <c r="G13"/>
  <c r="G35"/>
  <c r="G91"/>
  <c r="G24"/>
  <c r="G28"/>
  <c r="G60"/>
  <c r="G169"/>
  <c r="G162"/>
  <c r="G179"/>
  <c r="G560"/>
  <c r="F418"/>
  <c r="G568"/>
  <c r="G204"/>
  <c r="G219"/>
  <c r="G221"/>
  <c r="G228"/>
  <c r="G229"/>
  <c r="G256"/>
  <c r="G261"/>
  <c r="G272"/>
  <c r="G285"/>
  <c r="G316"/>
  <c r="G331"/>
  <c r="G335"/>
  <c r="F350"/>
  <c r="G394"/>
  <c r="G399"/>
  <c r="G407"/>
  <c r="G410"/>
  <c r="G447"/>
  <c r="G449"/>
  <c r="G550"/>
  <c r="F308"/>
  <c r="G337"/>
  <c r="G343"/>
  <c r="G345"/>
  <c r="G395"/>
  <c r="G445"/>
  <c r="G467"/>
  <c r="G484"/>
  <c r="F836"/>
  <c r="G1226"/>
  <c r="G1103"/>
  <c r="M1312"/>
  <c r="G1291"/>
  <c r="G1221"/>
  <c r="S1149"/>
  <c r="G1111"/>
  <c r="G1079"/>
  <c r="G1301"/>
  <c r="G1239"/>
  <c r="G1302"/>
  <c r="G1260"/>
  <c r="G1214"/>
  <c r="G1205"/>
  <c r="G1106"/>
  <c r="G1115"/>
  <c r="G992"/>
  <c r="G1355"/>
  <c r="G947"/>
  <c r="G889"/>
  <c r="G859"/>
  <c r="G1229"/>
  <c r="G895"/>
  <c r="G873"/>
  <c r="G842"/>
  <c r="G902"/>
  <c r="G1332"/>
  <c r="S1228"/>
  <c r="T1228" s="1"/>
  <c r="G1212"/>
  <c r="G1187"/>
  <c r="G1152"/>
  <c r="G1122"/>
  <c r="G1125"/>
  <c r="G1175"/>
  <c r="G1159"/>
  <c r="G1151"/>
  <c r="G1145"/>
  <c r="G1109"/>
  <c r="G1100"/>
  <c r="G1086"/>
  <c r="G1057"/>
  <c r="G1356"/>
  <c r="G1333"/>
  <c r="G1250"/>
  <c r="G1209"/>
  <c r="G1171"/>
  <c r="G1147"/>
  <c r="G1078"/>
  <c r="G954"/>
  <c r="G1065"/>
  <c r="G1032"/>
  <c r="G1130"/>
  <c r="G945"/>
  <c r="G872"/>
  <c r="G844"/>
  <c r="G871"/>
  <c r="G616"/>
  <c r="G697"/>
  <c r="G1352"/>
  <c r="G1232"/>
  <c r="G1174"/>
  <c r="G1142"/>
  <c r="G1108"/>
  <c r="G1090"/>
  <c r="G1234"/>
  <c r="G1199"/>
  <c r="G1121"/>
  <c r="G1083"/>
  <c r="G1068"/>
  <c r="G1258"/>
  <c r="G1237"/>
  <c r="G1148"/>
  <c r="G1131"/>
  <c r="G1119"/>
  <c r="G1077"/>
  <c r="G1235"/>
  <c r="G1200"/>
  <c r="G1161"/>
  <c r="G1082"/>
  <c r="G957"/>
  <c r="G931"/>
  <c r="G860"/>
  <c r="G972"/>
  <c r="G956"/>
  <c r="G933"/>
  <c r="G911"/>
  <c r="G843"/>
  <c r="G1309"/>
  <c r="G1043"/>
  <c r="G1023"/>
  <c r="G971"/>
  <c r="G953"/>
  <c r="G1188"/>
  <c r="G1029"/>
  <c r="G969"/>
  <c r="G949"/>
  <c r="G875"/>
  <c r="G855"/>
  <c r="G707"/>
  <c r="G1325"/>
  <c r="G1285"/>
  <c r="G1216"/>
  <c r="G1207"/>
  <c r="G1177"/>
  <c r="G1085"/>
  <c r="G1170"/>
  <c r="G1089"/>
  <c r="G1261"/>
  <c r="G1245"/>
  <c r="G1203"/>
  <c r="G1327"/>
  <c r="G1210"/>
  <c r="G1041"/>
  <c r="G1028"/>
  <c r="G863"/>
  <c r="G857"/>
  <c r="G929"/>
  <c r="G1099"/>
  <c r="G1030"/>
  <c r="G993"/>
  <c r="G988"/>
  <c r="G951"/>
  <c r="G939"/>
  <c r="G893"/>
  <c r="G1005"/>
  <c r="G850"/>
  <c r="G854"/>
  <c r="G867"/>
  <c r="G906"/>
  <c r="G990"/>
  <c r="G892"/>
  <c r="G930"/>
  <c r="G1153"/>
  <c r="G1169"/>
  <c r="G1317"/>
  <c r="G1117"/>
  <c r="G1300"/>
  <c r="G1351"/>
  <c r="G1361"/>
  <c r="Y1238" l="1"/>
  <c r="D264"/>
  <c r="H930"/>
  <c r="H867"/>
  <c r="H993"/>
  <c r="H857"/>
  <c r="H1261"/>
  <c r="H1177"/>
  <c r="H949"/>
  <c r="H953"/>
  <c r="H956"/>
  <c r="H1235"/>
  <c r="H1083"/>
  <c r="H1090"/>
  <c r="H871"/>
  <c r="H1130"/>
  <c r="H1209"/>
  <c r="H1145"/>
  <c r="H1125"/>
  <c r="H842"/>
  <c r="H859"/>
  <c r="H1214"/>
  <c r="H1239"/>
  <c r="H1103"/>
  <c r="H345"/>
  <c r="H550"/>
  <c r="H335"/>
  <c r="H272"/>
  <c r="H568"/>
  <c r="H179"/>
  <c r="H13"/>
  <c r="H488"/>
  <c r="H174"/>
  <c r="H206"/>
  <c r="H487"/>
  <c r="H634"/>
  <c r="H552"/>
  <c r="N220"/>
  <c r="H1300"/>
  <c r="H1153"/>
  <c r="H906"/>
  <c r="H1005"/>
  <c r="H988"/>
  <c r="H929"/>
  <c r="H1041"/>
  <c r="H1245"/>
  <c r="H1085"/>
  <c r="H1285"/>
  <c r="H875"/>
  <c r="H1188"/>
  <c r="H1043"/>
  <c r="H933"/>
  <c r="H931"/>
  <c r="H1200"/>
  <c r="H1131"/>
  <c r="H1068"/>
  <c r="H1234"/>
  <c r="H1174"/>
  <c r="H616"/>
  <c r="H945"/>
  <c r="Z1238"/>
  <c r="H1171"/>
  <c r="H1356"/>
  <c r="H1109"/>
  <c r="H1175"/>
  <c r="H1187"/>
  <c r="H902"/>
  <c r="H1229"/>
  <c r="H1355"/>
  <c r="H1205"/>
  <c r="H1302"/>
  <c r="H1111"/>
  <c r="N1312"/>
  <c r="H395"/>
  <c r="G308"/>
  <c r="H410"/>
  <c r="G350"/>
  <c r="H285"/>
  <c r="H229"/>
  <c r="H204"/>
  <c r="H60"/>
  <c r="H35"/>
  <c r="H143"/>
  <c r="H31"/>
  <c r="H109"/>
  <c r="Z64"/>
  <c r="H576"/>
  <c r="Z257"/>
  <c r="H482"/>
  <c r="G183"/>
  <c r="H589"/>
  <c r="H497"/>
  <c r="H682"/>
  <c r="H613"/>
  <c r="Z87"/>
  <c r="H11"/>
  <c r="N75"/>
  <c r="H223"/>
  <c r="H163"/>
  <c r="H291"/>
  <c r="H569"/>
  <c r="H235"/>
  <c r="H673"/>
  <c r="H631"/>
  <c r="H611"/>
  <c r="H371"/>
  <c r="H126"/>
  <c r="H486"/>
  <c r="H558"/>
  <c r="H158"/>
  <c r="H193"/>
  <c r="H476"/>
  <c r="H511"/>
  <c r="H592"/>
  <c r="H549"/>
  <c r="H651"/>
  <c r="H684"/>
  <c r="H56"/>
  <c r="G53"/>
  <c r="H53" s="1"/>
  <c r="N153"/>
  <c r="H22"/>
  <c r="H401"/>
  <c r="H324"/>
  <c r="H541"/>
  <c r="H240"/>
  <c r="H491"/>
  <c r="H297"/>
  <c r="N494"/>
  <c r="H213"/>
  <c r="H509"/>
  <c r="H628"/>
  <c r="H679"/>
  <c r="H690"/>
  <c r="E555"/>
  <c r="G1134"/>
  <c r="G7"/>
  <c r="H7" s="1"/>
  <c r="F583"/>
  <c r="H753"/>
  <c r="H766"/>
  <c r="H721"/>
  <c r="H745"/>
  <c r="H751"/>
  <c r="H727"/>
  <c r="H735"/>
  <c r="H763"/>
  <c r="H757"/>
  <c r="H756"/>
  <c r="H1169"/>
  <c r="H850"/>
  <c r="H1028"/>
  <c r="H1170"/>
  <c r="H855"/>
  <c r="H911"/>
  <c r="H1161"/>
  <c r="H1258"/>
  <c r="H872"/>
  <c r="H1147"/>
  <c r="H1159"/>
  <c r="H1332"/>
  <c r="H1106"/>
  <c r="H1291"/>
  <c r="H337"/>
  <c r="H394"/>
  <c r="H219"/>
  <c r="H169"/>
  <c r="H12"/>
  <c r="H320"/>
  <c r="H525"/>
  <c r="H416"/>
  <c r="H584"/>
  <c r="N709"/>
  <c r="H74"/>
  <c r="H42"/>
  <c r="H50"/>
  <c r="H170"/>
  <c r="H521"/>
  <c r="N265"/>
  <c r="H502"/>
  <c r="G212"/>
  <c r="H212" s="1"/>
  <c r="H626"/>
  <c r="H1242"/>
  <c r="H43"/>
  <c r="Z106"/>
  <c r="H336"/>
  <c r="H417"/>
  <c r="H561"/>
  <c r="H596"/>
  <c r="H289"/>
  <c r="H562"/>
  <c r="H695"/>
  <c r="H617"/>
  <c r="H649"/>
  <c r="H45"/>
  <c r="H36"/>
  <c r="H131"/>
  <c r="H21"/>
  <c r="H108"/>
  <c r="H266"/>
  <c r="H489"/>
  <c r="H215"/>
  <c r="H479"/>
  <c r="H277"/>
  <c r="H472"/>
  <c r="H1063"/>
  <c r="H338"/>
  <c r="H621"/>
  <c r="H619"/>
  <c r="T7"/>
  <c r="H130"/>
  <c r="E671"/>
  <c r="F1312"/>
  <c r="G260"/>
  <c r="F671"/>
  <c r="G671" s="1"/>
  <c r="H671" s="1"/>
  <c r="H795"/>
  <c r="H711"/>
  <c r="H736"/>
  <c r="H754"/>
  <c r="H741"/>
  <c r="H797"/>
  <c r="H767"/>
  <c r="H793"/>
  <c r="H799"/>
  <c r="H1351"/>
  <c r="H990"/>
  <c r="H951"/>
  <c r="H1099"/>
  <c r="H1203"/>
  <c r="H1216"/>
  <c r="H1029"/>
  <c r="H1023"/>
  <c r="H860"/>
  <c r="H1119"/>
  <c r="H1199"/>
  <c r="H1142"/>
  <c r="H697"/>
  <c r="H1065"/>
  <c r="H1333"/>
  <c r="H1100"/>
  <c r="H1152"/>
  <c r="H895"/>
  <c r="H947"/>
  <c r="H1260"/>
  <c r="H1079"/>
  <c r="G836"/>
  <c r="H445"/>
  <c r="H447"/>
  <c r="H316"/>
  <c r="H256"/>
  <c r="H560"/>
  <c r="H91"/>
  <c r="H77"/>
  <c r="H96"/>
  <c r="H372"/>
  <c r="H253"/>
  <c r="H453"/>
  <c r="H454"/>
  <c r="H672"/>
  <c r="H663"/>
  <c r="H1361"/>
  <c r="H1317"/>
  <c r="H892"/>
  <c r="H854"/>
  <c r="H939"/>
  <c r="H1030"/>
  <c r="H863"/>
  <c r="H1327"/>
  <c r="H1089"/>
  <c r="H1207"/>
  <c r="H707"/>
  <c r="H969"/>
  <c r="H971"/>
  <c r="H843"/>
  <c r="H972"/>
  <c r="H1082"/>
  <c r="H1077"/>
  <c r="H1237"/>
  <c r="H1121"/>
  <c r="H1108"/>
  <c r="H1352"/>
  <c r="H844"/>
  <c r="H1032"/>
  <c r="H1078"/>
  <c r="H1250"/>
  <c r="H1086"/>
  <c r="H1151"/>
  <c r="H1122"/>
  <c r="H873"/>
  <c r="H889"/>
  <c r="H1115"/>
  <c r="G1238"/>
  <c r="H1238" s="1"/>
  <c r="H1301"/>
  <c r="H1221"/>
  <c r="H1226"/>
  <c r="H467"/>
  <c r="H343"/>
  <c r="H449"/>
  <c r="H399"/>
  <c r="H331"/>
  <c r="H261"/>
  <c r="H221"/>
  <c r="G418"/>
  <c r="H162"/>
  <c r="H24"/>
  <c r="H20"/>
  <c r="H413"/>
  <c r="H52"/>
  <c r="H279"/>
  <c r="H176"/>
  <c r="Z212"/>
  <c r="H368"/>
  <c r="H515"/>
  <c r="H392"/>
  <c r="H393"/>
  <c r="N556"/>
  <c r="H635"/>
  <c r="H652"/>
  <c r="H49"/>
  <c r="H402"/>
  <c r="H83"/>
  <c r="H128"/>
  <c r="H232"/>
  <c r="H452"/>
  <c r="H437"/>
  <c r="H580"/>
  <c r="N661"/>
  <c r="Z1304"/>
  <c r="H37"/>
  <c r="H185"/>
  <c r="H180"/>
  <c r="H384"/>
  <c r="N507"/>
  <c r="H200"/>
  <c r="H968"/>
  <c r="H691"/>
  <c r="H693"/>
  <c r="H678"/>
  <c r="Z723"/>
  <c r="Z29"/>
  <c r="H121"/>
  <c r="H307"/>
  <c r="H441"/>
  <c r="H329"/>
  <c r="H236"/>
  <c r="H436"/>
  <c r="H208"/>
  <c r="H474"/>
  <c r="H190"/>
  <c r="G397"/>
  <c r="H513"/>
  <c r="H327"/>
  <c r="H637"/>
  <c r="H629"/>
  <c r="H551"/>
  <c r="G239"/>
  <c r="N275"/>
  <c r="E264"/>
  <c r="E1228"/>
  <c r="G450"/>
  <c r="F264"/>
  <c r="H838"/>
  <c r="H715"/>
  <c r="H743"/>
  <c r="H717"/>
  <c r="H755"/>
  <c r="H725"/>
  <c r="N752"/>
  <c r="H791"/>
  <c r="H1117"/>
  <c r="H893"/>
  <c r="H1210"/>
  <c r="H1325"/>
  <c r="H1309"/>
  <c r="H957"/>
  <c r="H1148"/>
  <c r="H1232"/>
  <c r="H954"/>
  <c r="H1057"/>
  <c r="H1212"/>
  <c r="H992"/>
  <c r="T1149"/>
  <c r="H484"/>
  <c r="H407"/>
  <c r="H228"/>
  <c r="H28"/>
  <c r="H303"/>
  <c r="G141"/>
  <c r="H305"/>
  <c r="N276"/>
  <c r="H1042"/>
  <c r="H632"/>
  <c r="H17"/>
  <c r="H157"/>
  <c r="H39"/>
  <c r="H94"/>
  <c r="H414"/>
  <c r="H301"/>
  <c r="H315"/>
  <c r="H571"/>
  <c r="H636"/>
  <c r="H675"/>
  <c r="H339"/>
  <c r="Z53"/>
  <c r="H155"/>
  <c r="Z8"/>
  <c r="H298"/>
  <c r="G265"/>
  <c r="H265" s="1"/>
  <c r="H205"/>
  <c r="H946"/>
  <c r="H591"/>
  <c r="H677"/>
  <c r="H638"/>
  <c r="H658"/>
  <c r="H708"/>
  <c r="H9"/>
  <c r="H67"/>
  <c r="H242"/>
  <c r="H133"/>
  <c r="H124"/>
  <c r="H199"/>
  <c r="H369"/>
  <c r="H191"/>
  <c r="N465"/>
  <c r="H553"/>
  <c r="H342"/>
  <c r="H505"/>
  <c r="H287"/>
  <c r="H577"/>
  <c r="H703"/>
  <c r="H1246"/>
  <c r="H606"/>
  <c r="R506"/>
  <c r="R6" s="1"/>
  <c r="H713"/>
  <c r="H732"/>
  <c r="H739"/>
  <c r="H724"/>
  <c r="H747"/>
  <c r="H801"/>
  <c r="H719"/>
  <c r="H742"/>
  <c r="F540"/>
  <c r="G540" s="1"/>
  <c r="H540" s="1"/>
  <c r="G1107"/>
  <c r="M1304"/>
  <c r="G1313"/>
  <c r="P506"/>
  <c r="D540"/>
  <c r="Q506"/>
  <c r="E540"/>
  <c r="C6"/>
  <c r="Y671"/>
  <c r="X1228"/>
  <c r="X555"/>
  <c r="F835"/>
  <c r="Y835"/>
  <c r="Y583"/>
  <c r="F1304"/>
  <c r="W6"/>
  <c r="M6"/>
  <c r="N6" s="1"/>
  <c r="V6"/>
  <c r="G264"/>
  <c r="H264" s="1"/>
  <c r="F506" l="1"/>
  <c r="G506" s="1"/>
  <c r="H506" s="1"/>
  <c r="D506"/>
  <c r="D6" s="1"/>
  <c r="H450"/>
  <c r="G1304"/>
  <c r="H1304" s="1"/>
  <c r="C1372"/>
  <c r="H1107"/>
  <c r="H1134"/>
  <c r="H183"/>
  <c r="Z583"/>
  <c r="G835"/>
  <c r="H835" s="1"/>
  <c r="Z671"/>
  <c r="H260"/>
  <c r="E506"/>
  <c r="E6" s="1"/>
  <c r="H397"/>
  <c r="W1371"/>
  <c r="Z835"/>
  <c r="F1228"/>
  <c r="G1228" s="1"/>
  <c r="H1228" s="1"/>
  <c r="H1313"/>
  <c r="S506"/>
  <c r="H141"/>
  <c r="H239"/>
  <c r="G1312"/>
  <c r="G583"/>
  <c r="H583" s="1"/>
  <c r="H836"/>
  <c r="P6"/>
  <c r="Q6"/>
  <c r="Q1371" s="1"/>
  <c r="S6"/>
  <c r="T6" s="1"/>
  <c r="Y1228"/>
  <c r="X6"/>
  <c r="Y555"/>
  <c r="F555"/>
  <c r="V1371"/>
  <c r="P1371" l="1"/>
  <c r="X1368"/>
  <c r="Y1368" s="1"/>
  <c r="Z555"/>
  <c r="Z1228"/>
  <c r="H1312"/>
  <c r="Y6"/>
  <c r="G555"/>
  <c r="H555" s="1"/>
  <c r="F6"/>
  <c r="Z6" l="1"/>
  <c r="X1369"/>
  <c r="X1371"/>
  <c r="G6"/>
  <c r="H6" s="1"/>
  <c r="F1372"/>
  <c r="G1372" s="1"/>
  <c r="H1372" s="1"/>
  <c r="G25" i="3"/>
  <c r="Y1371" i="2" l="1"/>
  <c r="Y1369"/>
  <c r="H25" i="3"/>
  <c r="I25" s="1"/>
  <c r="I166" i="4"/>
  <c r="J166" s="1"/>
  <c r="E23"/>
  <c r="F23" s="1"/>
  <c r="E60"/>
  <c r="F60" s="1"/>
  <c r="H118"/>
  <c r="T118" s="1"/>
  <c r="H138"/>
  <c r="H145"/>
  <c r="H158"/>
  <c r="T158" s="1"/>
  <c r="H162"/>
  <c r="G138"/>
  <c r="S138" s="1"/>
  <c r="G158"/>
  <c r="S158" s="1"/>
  <c r="G162"/>
  <c r="S162" s="1"/>
  <c r="L81"/>
  <c r="P7"/>
  <c r="P138"/>
  <c r="P145"/>
  <c r="P162"/>
  <c r="D8"/>
  <c r="D17"/>
  <c r="D92"/>
  <c r="E118"/>
  <c r="F118" s="1"/>
  <c r="E145"/>
  <c r="F145" s="1"/>
  <c r="I145"/>
  <c r="J145" s="1"/>
  <c r="I138"/>
  <c r="J138" s="1"/>
  <c r="E138"/>
  <c r="F138" s="1"/>
  <c r="F162"/>
  <c r="E162"/>
  <c r="I158"/>
  <c r="J158" s="1"/>
  <c r="E158"/>
  <c r="F158" s="1"/>
  <c r="Q118"/>
  <c r="R118" s="1"/>
  <c r="E87"/>
  <c r="F87" s="1"/>
  <c r="I118"/>
  <c r="J118" s="1"/>
  <c r="I81"/>
  <c r="J81" s="1"/>
  <c r="Q7"/>
  <c r="E17"/>
  <c r="D16" l="1"/>
  <c r="T17"/>
  <c r="Q138"/>
  <c r="T138"/>
  <c r="D81"/>
  <c r="E81" s="1"/>
  <c r="F81" s="1"/>
  <c r="T92"/>
  <c r="Q145"/>
  <c r="T145"/>
  <c r="Q162"/>
  <c r="T162"/>
  <c r="L6"/>
  <c r="L171" s="1"/>
  <c r="L172" s="1"/>
  <c r="M172" s="1"/>
  <c r="N172" s="1"/>
  <c r="T81"/>
  <c r="D7"/>
  <c r="T8"/>
  <c r="T7"/>
  <c r="I162"/>
  <c r="H6"/>
  <c r="H171" s="1"/>
  <c r="M81"/>
  <c r="Z1371" i="2"/>
  <c r="E8" i="4"/>
  <c r="F8" s="1"/>
  <c r="E92"/>
  <c r="P6"/>
  <c r="E7"/>
  <c r="F7" s="1"/>
  <c r="D6"/>
  <c r="J162"/>
  <c r="G6"/>
  <c r="M6" l="1"/>
  <c r="N6" s="1"/>
  <c r="E16"/>
  <c r="T16"/>
  <c r="G171"/>
  <c r="I171" s="1"/>
  <c r="S6"/>
  <c r="T6"/>
  <c r="H172"/>
  <c r="D176"/>
  <c r="E176" s="1"/>
  <c r="F176" s="1"/>
  <c r="M171"/>
  <c r="Q6"/>
  <c r="R6" s="1"/>
  <c r="E6"/>
  <c r="F6" s="1"/>
  <c r="I6"/>
  <c r="J6" s="1"/>
  <c r="G172" l="1"/>
  <c r="I172"/>
  <c r="J172" s="1"/>
  <c r="S172"/>
  <c r="J171"/>
  <c r="S171"/>
  <c r="D98" i="1" l="1"/>
  <c r="E98"/>
  <c r="G49"/>
  <c r="G48" s="1"/>
  <c r="D57"/>
  <c r="E57" s="1"/>
  <c r="P56"/>
  <c r="Q56" s="1"/>
  <c r="D62"/>
  <c r="E62" s="1"/>
  <c r="P49"/>
  <c r="Q49" s="1"/>
  <c r="D69"/>
  <c r="E69" s="1"/>
  <c r="H49" l="1"/>
  <c r="I49" s="1"/>
  <c r="G101"/>
  <c r="H48"/>
  <c r="I48" s="1"/>
  <c r="L1368" i="2" l="1"/>
  <c r="H101" i="1"/>
  <c r="I101" s="1"/>
  <c r="L1371" i="2" l="1"/>
  <c r="M1371" s="1"/>
  <c r="N1371" s="1"/>
  <c r="M1368"/>
  <c r="N1368" s="1"/>
  <c r="L1369"/>
  <c r="M1369" s="1"/>
  <c r="N1369" s="1"/>
  <c r="K6" i="1"/>
  <c r="K101" s="1"/>
  <c r="J6"/>
  <c r="J101"/>
  <c r="O1368" i="2" s="1"/>
  <c r="C24" i="1"/>
  <c r="D24" s="1"/>
  <c r="E24" s="1"/>
  <c r="D28"/>
  <c r="E28" s="1"/>
  <c r="D34"/>
  <c r="E34" s="1"/>
  <c r="D29"/>
  <c r="E29" s="1"/>
  <c r="D31"/>
  <c r="E31" s="1"/>
  <c r="D26"/>
  <c r="E26" s="1"/>
  <c r="H25"/>
  <c r="I25" s="1"/>
  <c r="D35"/>
  <c r="E35" s="1"/>
  <c r="C6"/>
  <c r="C101" s="1"/>
  <c r="B6"/>
  <c r="B101" s="1"/>
  <c r="L6"/>
  <c r="M6" s="1"/>
  <c r="J104"/>
  <c r="J103" s="1"/>
  <c r="F104"/>
  <c r="F103" s="1"/>
  <c r="I6"/>
  <c r="B104"/>
  <c r="B103" s="1"/>
  <c r="N103"/>
  <c r="D101" l="1"/>
  <c r="E101" s="1"/>
  <c r="D6"/>
  <c r="E6" s="1"/>
  <c r="C1368" i="2"/>
  <c r="T1368"/>
  <c r="O1369"/>
  <c r="O1371"/>
  <c r="L101" i="1"/>
  <c r="M101" s="1"/>
  <c r="R1368" i="2"/>
  <c r="T1369" l="1"/>
  <c r="F1368"/>
  <c r="R1369"/>
  <c r="R1371"/>
  <c r="S1368"/>
  <c r="C1371"/>
  <c r="C1369"/>
  <c r="S1371" l="1"/>
  <c r="S1369"/>
  <c r="F1369"/>
  <c r="G1369" s="1"/>
  <c r="H1369" s="1"/>
  <c r="G1368"/>
  <c r="H1368" s="1"/>
  <c r="F1371"/>
  <c r="G1371" s="1"/>
  <c r="H1371" s="1"/>
  <c r="D39" i="1"/>
  <c r="E39" s="1"/>
  <c r="D41"/>
  <c r="E41"/>
  <c r="H39"/>
  <c r="I39" s="1"/>
  <c r="D44"/>
  <c r="E44"/>
  <c r="D42"/>
  <c r="E42" s="1"/>
  <c r="T1371" i="2" l="1"/>
  <c r="C6" i="3"/>
  <c r="C25"/>
  <c r="D171" i="4" s="1"/>
  <c r="D6" i="3"/>
  <c r="E6"/>
  <c r="D172" i="4" l="1"/>
  <c r="D25" i="3"/>
  <c r="E25" s="1"/>
  <c r="E171" i="4"/>
  <c r="E172" l="1"/>
  <c r="F172" s="1"/>
  <c r="O25" i="3"/>
  <c r="P171" i="4"/>
  <c r="T171" s="1"/>
  <c r="P25" i="3"/>
  <c r="Q25"/>
  <c r="P172" i="4" l="1"/>
  <c r="Q171"/>
  <c r="T172" l="1"/>
  <c r="Q172"/>
  <c r="R172" s="1"/>
  <c r="I57" i="7"/>
  <c r="G11"/>
  <c r="I11" s="1"/>
  <c r="L2" s="1"/>
  <c r="D45" i="1"/>
  <c r="E45"/>
  <c r="D92"/>
  <c r="E92"/>
  <c r="D50"/>
  <c r="E50"/>
  <c r="P50"/>
  <c r="Q50"/>
  <c r="D52"/>
  <c r="E52"/>
  <c r="D38"/>
  <c r="E38"/>
  <c r="D46"/>
  <c r="E46"/>
  <c r="D97"/>
  <c r="E97"/>
  <c r="D21"/>
  <c r="E21"/>
  <c r="H75"/>
  <c r="I75"/>
  <c r="D80"/>
  <c r="E80"/>
  <c r="D15"/>
  <c r="E15"/>
  <c r="P75"/>
  <c r="Q75"/>
</calcChain>
</file>

<file path=xl/comments1.xml><?xml version="1.0" encoding="utf-8"?>
<comments xmlns="http://schemas.openxmlformats.org/spreadsheetml/2006/main">
  <authors>
    <author>Lenovo User</author>
  </authors>
  <commentList>
    <comment ref="A122" authorId="0">
      <text>
        <r>
          <rPr>
            <b/>
            <sz val="9"/>
            <color indexed="81"/>
            <rFont val="宋体"/>
            <family val="3"/>
            <charset val="134"/>
          </rPr>
          <t>Lenovo User:</t>
        </r>
        <r>
          <rPr>
            <sz val="9"/>
            <color indexed="81"/>
            <rFont val="宋体"/>
            <family val="3"/>
            <charset val="134"/>
          </rPr>
          <t xml:space="preserve">
港区和南区有上划市的收入，财力归市，但任务归区</t>
        </r>
      </text>
    </comment>
  </commentList>
</comments>
</file>

<file path=xl/sharedStrings.xml><?xml version="1.0" encoding="utf-8"?>
<sst xmlns="http://schemas.openxmlformats.org/spreadsheetml/2006/main" count="4830" uniqueCount="3575">
  <si>
    <t>农业科</t>
    <phoneticPr fontId="3" type="noConversion"/>
  </si>
  <si>
    <t>否</t>
  </si>
  <si>
    <t>是</t>
  </si>
  <si>
    <t>钦州市地方政府债券建设项目</t>
  </si>
  <si>
    <t>钦州市沙井大道至钦州港一级公路</t>
  </si>
  <si>
    <t>钦州至钦州港公路路面拓宽工程（二期）</t>
  </si>
  <si>
    <t>保税港区综合配套工程</t>
  </si>
  <si>
    <t>民生加银融资</t>
  </si>
  <si>
    <t>小江片区棚户区改造项目</t>
  </si>
  <si>
    <t>绿州大道(龙坪街至金海湾东大街)项目</t>
  </si>
  <si>
    <t>扬帆北延长线道路工程(永福东大街至泽源小区)项目</t>
  </si>
  <si>
    <t>粤桂路(泥兴街至金海湾东大街)项目</t>
  </si>
  <si>
    <t>国开行钦州市河东工业园区B1地块安置回建项目</t>
  </si>
  <si>
    <t>14钦州滨海债</t>
  </si>
  <si>
    <t>沙井片区13号地块拆迁安置项目贷款</t>
  </si>
  <si>
    <t>辣椒槌片区14号地块拆迁安置房建设项目贷款</t>
  </si>
  <si>
    <t>茶山江安置小区项目贷款</t>
  </si>
  <si>
    <t>白石湖8号地块拆迁安置房项目贷款</t>
  </si>
  <si>
    <t>沙井片区疍家风情小镇项目贷款</t>
  </si>
  <si>
    <t>白石湖吉安商住区土地收储项目</t>
  </si>
  <si>
    <t>钦州市茶山江商务中心二期土地收储项目</t>
  </si>
  <si>
    <t>钦州市坚心围金融商务区土地收储及前期开发建设项目</t>
  </si>
  <si>
    <t>智慧新城开发区土地收储及前期开发建设项目贷款</t>
  </si>
  <si>
    <t>智慧新城开发区土地收储及前期开发建设项目</t>
  </si>
  <si>
    <t>江口商住小区土地收储及前期开发建设项目</t>
  </si>
  <si>
    <t>香樟湖商住配套小区土地收储及前期开发建设项目</t>
  </si>
  <si>
    <t>大型石化物流项目海域吹填工程</t>
  </si>
  <si>
    <t>钦州港新城区城中村改造项目二期</t>
  </si>
  <si>
    <t>企业债券</t>
  </si>
  <si>
    <t>东站区路网改扩建配套工程</t>
  </si>
  <si>
    <t>西城区路网改扩建配套工程</t>
  </si>
  <si>
    <t>鸿亭街</t>
  </si>
  <si>
    <t>蓬莱大道南段道路工程</t>
  </si>
  <si>
    <t>蓬莱大道北延长线道路工程</t>
  </si>
  <si>
    <t>中石油配套产业基地基础设施工程项目</t>
  </si>
  <si>
    <t>2013年钦州滨海新城资产管理有限公司债券</t>
  </si>
  <si>
    <t>大榄坪三号路南段</t>
  </si>
  <si>
    <t>第八大街</t>
  </si>
  <si>
    <t>钦州港一号路南段一期工程</t>
  </si>
  <si>
    <t>钦州港一号路南段二期工程</t>
  </si>
  <si>
    <t>钦州港果鹰大道</t>
  </si>
  <si>
    <t>钦州港疏港大道扩建工程</t>
  </si>
  <si>
    <t>光大银行融资</t>
  </si>
  <si>
    <t>单位：万元</t>
    <phoneticPr fontId="3" type="noConversion"/>
  </si>
  <si>
    <t>1.英华学院至高坳底公路</t>
  </si>
  <si>
    <t>2.农村公路项目</t>
  </si>
  <si>
    <t>3.沙坪至那丽公路那彭至那丽段</t>
  </si>
  <si>
    <t>4.东航道扩建工程</t>
  </si>
  <si>
    <t>5.大塘-浦北高速公路</t>
  </si>
  <si>
    <t>6.钦州港三墩作业区通航水域(航道）整治工程</t>
  </si>
  <si>
    <t>7.钦州港东.西航道清淤项目</t>
  </si>
  <si>
    <t>8.30万吨级进港航道</t>
  </si>
  <si>
    <t>1.公租房安惠三园项目</t>
  </si>
  <si>
    <t>2.公租房安惠二园项目</t>
  </si>
  <si>
    <t>3.公租房阳光之春项目</t>
  </si>
  <si>
    <t>4.廉租住房家兴苑六区项目</t>
  </si>
  <si>
    <t>5.廉租住房家兴苑四六七区项目</t>
  </si>
  <si>
    <t>6.廉租住房家兴苑七区项目</t>
  </si>
  <si>
    <t>一.新增债券</t>
  </si>
  <si>
    <t>1.“园林生活十年计划”绿化项目</t>
  </si>
  <si>
    <t>2.公共自行车服务系统项目</t>
  </si>
  <si>
    <t>3.三娘湾基础设施建设项目</t>
  </si>
  <si>
    <t>4.2017年中心城区城建项目</t>
  </si>
  <si>
    <t>5.重点园区基础设施建设</t>
  </si>
  <si>
    <t>6.金海湾西大街扩建工程</t>
  </si>
  <si>
    <t>7.北部湾大道至中马钦州产业园道路工程（园区外段）</t>
  </si>
  <si>
    <t>8.乘风大道项目</t>
  </si>
  <si>
    <t>9.环广西公路自行车世界巡回赛（钦州赛段）建设</t>
  </si>
  <si>
    <t>10.其他市政建设项目</t>
  </si>
  <si>
    <t>1.一中初中部校园电网改造工程</t>
  </si>
  <si>
    <t>2.一中高中部科技馆建设</t>
  </si>
  <si>
    <t>3.一中高中部教学楼栏杆维修工程</t>
  </si>
  <si>
    <t>4.二中初中部校舍维修改造</t>
  </si>
  <si>
    <t>5.四中重建项目</t>
  </si>
  <si>
    <t>6.五中食堂综合楼工程</t>
  </si>
  <si>
    <t>7.六中新教学综合楼续建项目</t>
  </si>
  <si>
    <t>8.八中2#教学综合楼建设项目</t>
  </si>
  <si>
    <t>9.市委党校迁建项目</t>
  </si>
  <si>
    <t>10.十三中建设项目</t>
  </si>
  <si>
    <t>11.钦州学院新校区建设项目（一期）</t>
  </si>
  <si>
    <t>1.粮食储备库建设</t>
  </si>
  <si>
    <t>2.小型农田水利重点县区建设</t>
  </si>
  <si>
    <t>3.消防训练基地训练设施建设</t>
  </si>
  <si>
    <t>4.市公安局关押场所基建项目</t>
  </si>
  <si>
    <t>5.市法院执行指挥中心建设</t>
  </si>
  <si>
    <t>6.民政项目</t>
  </si>
  <si>
    <t>7.钦州市儿童医院建设项目</t>
  </si>
  <si>
    <t>8.市食品药品检验所业务实验楼项目工程建设</t>
  </si>
  <si>
    <t>9.水利设施建设</t>
  </si>
  <si>
    <t>10.钦灵灌区续建配套与节水改造项目</t>
  </si>
  <si>
    <t>二.置换债券</t>
  </si>
  <si>
    <t>上年结余收入</t>
    <phoneticPr fontId="4" type="noConversion"/>
  </si>
  <si>
    <t>调入资金</t>
    <phoneticPr fontId="4" type="noConversion"/>
  </si>
  <si>
    <t>债务转贷收入</t>
    <phoneticPr fontId="4" type="noConversion"/>
  </si>
  <si>
    <t>政府性基金预算收入合计</t>
    <phoneticPr fontId="4" type="noConversion"/>
  </si>
  <si>
    <t>功能科目代码</t>
    <phoneticPr fontId="4" type="noConversion"/>
  </si>
  <si>
    <t>一、政府性基金预算支出小计</t>
    <phoneticPr fontId="4" type="noConversion"/>
  </si>
  <si>
    <t>（一）社会保障和就业支出</t>
    <phoneticPr fontId="4" type="noConversion"/>
  </si>
  <si>
    <t>大中型水库移民后期扶持基金支出</t>
  </si>
  <si>
    <t>移民补助</t>
  </si>
  <si>
    <t>基础设施建设和经济发展</t>
  </si>
  <si>
    <t>其他大中型水库移民后期扶持基金支出</t>
  </si>
  <si>
    <t>小型水库移民扶助基金及对应专项债务收入安排的支出</t>
    <phoneticPr fontId="4" type="noConversion"/>
  </si>
  <si>
    <t>其他小型水库移民扶助基金支出</t>
  </si>
  <si>
    <t>（二）节能环保支出</t>
    <phoneticPr fontId="4" type="noConversion"/>
  </si>
  <si>
    <t>可再生能源电价附加收入安排的支出</t>
  </si>
  <si>
    <t>其他可再生能源电价附加收入安排的支出</t>
  </si>
  <si>
    <t>废弃电器电子产品处理基金支出</t>
  </si>
  <si>
    <t>信息系统建设</t>
  </si>
  <si>
    <t>基金征管经费</t>
  </si>
  <si>
    <t>其他废弃电器电子产品处理基金支出</t>
  </si>
  <si>
    <t>（三）城乡社区支出</t>
    <phoneticPr fontId="4" type="noConversion"/>
  </si>
  <si>
    <t>国有土地使用权出让收入及对应专项债务收入安排的支出</t>
    <phoneticPr fontId="4" type="noConversion"/>
  </si>
  <si>
    <t>征地和拆迁补偿支出</t>
  </si>
  <si>
    <t>土地开发支出</t>
  </si>
  <si>
    <t>城市建设支出</t>
  </si>
  <si>
    <t>农村基础设施建设支出</t>
  </si>
  <si>
    <t>补助被征地农民支出</t>
  </si>
  <si>
    <t>土地出让业务支出</t>
  </si>
  <si>
    <t>廉租住房支出</t>
  </si>
  <si>
    <t>支付破产或改制企业职工安置费</t>
  </si>
  <si>
    <t>棚户区改造支出</t>
  </si>
  <si>
    <t>公共租赁住房支出</t>
  </si>
  <si>
    <t>保障性住房租金补贴</t>
    <phoneticPr fontId="4" type="noConversion"/>
  </si>
  <si>
    <t>城市公用事业附加及对应专项债务收入安排的支出</t>
    <phoneticPr fontId="4" type="noConversion"/>
  </si>
  <si>
    <t>城市公共设施</t>
  </si>
  <si>
    <t>城市环境卫生</t>
  </si>
  <si>
    <t>公有房屋</t>
  </si>
  <si>
    <t>城市防洪</t>
  </si>
  <si>
    <t>其他城市公用事业附加安排的支出</t>
  </si>
  <si>
    <t>国有土地收益基金及对应专项债务收入安排的支出</t>
    <phoneticPr fontId="4" type="noConversion"/>
  </si>
  <si>
    <t>其他国有土地收益基金支出</t>
  </si>
  <si>
    <t>农业土地开发资金及对应专项债务收入安排的支出</t>
    <phoneticPr fontId="4" type="noConversion"/>
  </si>
  <si>
    <t>耕地开发专项支出</t>
  </si>
  <si>
    <t>基本农田建设和保护支出</t>
  </si>
  <si>
    <t>土地整理支出</t>
  </si>
  <si>
    <t>用于地震灾后恢复重建的支出</t>
  </si>
  <si>
    <t>新增建设用地土地有偿使用费安排的支出</t>
    <phoneticPr fontId="4" type="noConversion"/>
  </si>
  <si>
    <t>城市基础设施配套费及对应专项债务收入安排的支出</t>
    <phoneticPr fontId="4" type="noConversion"/>
  </si>
  <si>
    <t>其他城市基础设施配套费安排的支出</t>
  </si>
  <si>
    <t>污水处理费及对应专项债务收入安排的支出</t>
    <phoneticPr fontId="4" type="noConversion"/>
  </si>
  <si>
    <t>污水处理设施建设和运营</t>
    <phoneticPr fontId="4" type="noConversion"/>
  </si>
  <si>
    <t>代征手续费</t>
    <phoneticPr fontId="4" type="noConversion"/>
  </si>
  <si>
    <t>其他污水处理费安排的支出</t>
    <phoneticPr fontId="4" type="noConversion"/>
  </si>
  <si>
    <t>（四）农林水支出</t>
    <phoneticPr fontId="4" type="noConversion"/>
  </si>
  <si>
    <t>新菜地开发建设基金及对应专项债务收入安排的支出</t>
    <phoneticPr fontId="4" type="noConversion"/>
  </si>
  <si>
    <t>开发新菜地工程</t>
  </si>
  <si>
    <t>改造老菜地工程</t>
  </si>
  <si>
    <t>设备购置</t>
  </si>
  <si>
    <t>技术培训与推广</t>
  </si>
  <si>
    <t>其他新菜地开发建设基金支出</t>
  </si>
  <si>
    <t>大中型水库库区基金及对应专项债务收入安排的支出</t>
    <phoneticPr fontId="4" type="noConversion"/>
  </si>
  <si>
    <t>解决移民遗留问题</t>
  </si>
  <si>
    <t>库区防护工程维护</t>
  </si>
  <si>
    <t>其他大中型水库库区基金支出</t>
  </si>
  <si>
    <t>国家重大水利工程建设基金及对应专项债务收入安排的支出</t>
    <phoneticPr fontId="4" type="noConversion"/>
  </si>
  <si>
    <t>南水北调工程建设</t>
  </si>
  <si>
    <t>三峡工程后续工作</t>
  </si>
  <si>
    <t>公共专项</t>
  </si>
  <si>
    <t>单位专项</t>
  </si>
  <si>
    <t>非税★部门预算专项-组织会计考试工作经费</t>
  </si>
  <si>
    <t>非税★部门预算-成本支出</t>
  </si>
  <si>
    <t>海警三支队</t>
  </si>
  <si>
    <t>金融业务工作经费</t>
  </si>
  <si>
    <t>政府雇员黄昱薪酬</t>
  </si>
  <si>
    <t>培训经费</t>
  </si>
  <si>
    <t>根据自治区财政厅下达的2017年政府债券付息计划。（桂财库〔2017〕8号、桂财库〔2017〕40号）</t>
  </si>
  <si>
    <t>市政府批示</t>
  </si>
  <si>
    <t>由于台风等原因，减少16栋楼宇及1块公共绿地的亮化，从2017年5月份起，每月减少维护费用5557.75元。</t>
  </si>
  <si>
    <t>市滨海新城管委</t>
  </si>
  <si>
    <t>市国土局</t>
  </si>
  <si>
    <t>市测绘院</t>
  </si>
  <si>
    <t>市土储中心</t>
  </si>
  <si>
    <t>茅尾海沙井岛沙滩修复工程项目建设补助资金</t>
  </si>
  <si>
    <t>市住房公积金中心</t>
  </si>
  <si>
    <t>市住房公积金中心聘用人员社会保障费用</t>
  </si>
  <si>
    <t xml:space="preserve">单位：万元   </t>
    <phoneticPr fontId="3" type="noConversion"/>
  </si>
  <si>
    <t>单位代码</t>
    <phoneticPr fontId="3" type="noConversion"/>
  </si>
  <si>
    <t>说明</t>
    <phoneticPr fontId="3" type="noConversion"/>
  </si>
  <si>
    <t>科室</t>
    <phoneticPr fontId="3" type="noConversion"/>
  </si>
  <si>
    <t>行政政法科</t>
    <phoneticPr fontId="3" type="noConversion"/>
  </si>
  <si>
    <t>111001
112001</t>
    <phoneticPr fontId="3" type="noConversion"/>
  </si>
  <si>
    <t>金融科</t>
    <phoneticPr fontId="3" type="noConversion"/>
  </si>
  <si>
    <t>教科文科</t>
    <phoneticPr fontId="3" type="noConversion"/>
  </si>
  <si>
    <t>经建科</t>
    <phoneticPr fontId="3" type="noConversion"/>
  </si>
  <si>
    <t>综合科</t>
    <phoneticPr fontId="3" type="noConversion"/>
  </si>
  <si>
    <t>企业科</t>
    <phoneticPr fontId="3" type="noConversion"/>
  </si>
  <si>
    <t>社保科</t>
    <phoneticPr fontId="3" type="noConversion"/>
  </si>
  <si>
    <t>农业科</t>
    <phoneticPr fontId="3" type="noConversion"/>
  </si>
  <si>
    <t>部门公共专项</t>
  </si>
  <si>
    <t>非税专户★部门预算-对个人和家庭补助支出-离退休支出（非财政统发）</t>
  </si>
  <si>
    <t>非税专户★部门预算-教学设备设施购置</t>
  </si>
  <si>
    <t>年初预算没有安排参展经费，根据单位申请，从2015-2016年项目结余资金中调剂25万元用于参展经费。</t>
  </si>
  <si>
    <t>今年1-8月雨量充沛，下雨天不能修剪，绿化修剪设备使用少，资金使用滞后，9月份之后，按估算，调整后的资金可保障项目实施。由于雨天太多造成病虫害防治任务过重，结余的资金用于急需购置的3辆电动打药车专用设备，调增到绿化专用设备购置经费。</t>
  </si>
  <si>
    <t>现有21辆绿化生产用车（洒水车12辆、高空作业车2辆、绿化运输车6辆、抑尘车1辆），今年1-8月频频高温多雨，绿化用车使用频率低，资金使用滞后。9月份之后，气候干燥少雨，为迎接“环广西公路自行车世界巡回赛”，为确保以靓丽的绿化景观迎接赛事，洒水车，高空作业车，抑尘车需不停运转使用，按估算，从9-12月，调整后资金已足够。其余资金用于“环广西公路自行车世界巡回赛”绿化美化彩化。</t>
  </si>
  <si>
    <t>项目更新维护工作经费</t>
  </si>
  <si>
    <t>市国土资源档案馆</t>
  </si>
  <si>
    <t>配套资金结余调整到渔港维修项目</t>
  </si>
  <si>
    <t>国有林场改革涉及设区市绩效考评，根据国有林场验收办法，要求市县配套改革资金。</t>
  </si>
  <si>
    <t>警犬工作经费</t>
  </si>
  <si>
    <t>茅尾海派出所建设经费</t>
  </si>
  <si>
    <t>钦市财农[2017]39号</t>
  </si>
  <si>
    <t xml:space="preserve">单位：万元   </t>
    <phoneticPr fontId="3" type="noConversion"/>
  </si>
  <si>
    <t>单位代码</t>
    <phoneticPr fontId="3" type="noConversion"/>
  </si>
  <si>
    <t>单位名称</t>
    <phoneticPr fontId="3" type="noConversion"/>
  </si>
  <si>
    <t>科目代码</t>
    <phoneticPr fontId="3" type="noConversion"/>
  </si>
  <si>
    <t>项目类型</t>
    <phoneticPr fontId="3" type="noConversion"/>
  </si>
  <si>
    <t>项目名称</t>
    <phoneticPr fontId="3" type="noConversion"/>
  </si>
  <si>
    <t>年初预算安排金额</t>
    <phoneticPr fontId="3" type="noConversion"/>
  </si>
  <si>
    <t>调整后金额</t>
    <phoneticPr fontId="3" type="noConversion"/>
  </si>
  <si>
    <t>调增(减)金额</t>
    <phoneticPr fontId="3" type="noConversion"/>
  </si>
  <si>
    <t>其中已下达指标</t>
    <phoneticPr fontId="3" type="noConversion"/>
  </si>
  <si>
    <t>说明</t>
    <phoneticPr fontId="3" type="noConversion"/>
  </si>
  <si>
    <t>科室</t>
    <phoneticPr fontId="3" type="noConversion"/>
  </si>
  <si>
    <t>行政政法科</t>
    <phoneticPr fontId="3" type="noConversion"/>
  </si>
  <si>
    <t>经建科</t>
    <phoneticPr fontId="3" type="noConversion"/>
  </si>
  <si>
    <t>综合科</t>
    <phoneticPr fontId="3" type="noConversion"/>
  </si>
  <si>
    <t>企业科</t>
    <phoneticPr fontId="3" type="noConversion"/>
  </si>
  <si>
    <t>社保科</t>
    <phoneticPr fontId="3" type="noConversion"/>
  </si>
  <si>
    <t>地方重大水利工程建设</t>
  </si>
  <si>
    <t>其他重大水利工程建设基金支出</t>
  </si>
  <si>
    <t>（五）交通运输支出</t>
    <phoneticPr fontId="4" type="noConversion"/>
  </si>
  <si>
    <t>车辆通行费及对应专项债务收入安排的支出</t>
    <phoneticPr fontId="4" type="noConversion"/>
  </si>
  <si>
    <t>公路还贷</t>
  </si>
  <si>
    <t>政府还贷公路养护</t>
  </si>
  <si>
    <t>政府还贷公路管理</t>
  </si>
  <si>
    <t>其他车辆通行费安排的支出</t>
  </si>
  <si>
    <t>港口建设费及对应专项债务收入安排的支出</t>
    <phoneticPr fontId="4" type="noConversion"/>
  </si>
  <si>
    <t>港口设施</t>
  </si>
  <si>
    <t>航道建设和维护</t>
  </si>
  <si>
    <t>航运保障系统建设</t>
  </si>
  <si>
    <t>其他港口建设费安排的支出</t>
  </si>
  <si>
    <t>铁路建设基金支出</t>
  </si>
  <si>
    <t>铁路建设投资</t>
  </si>
  <si>
    <t>购置铁路机车车辆</t>
  </si>
  <si>
    <t>铁路还贷</t>
  </si>
  <si>
    <t>建设项目铺底资金</t>
  </si>
  <si>
    <t>勘测设计</t>
  </si>
  <si>
    <t>注册资本金</t>
  </si>
  <si>
    <t>周转资金</t>
  </si>
  <si>
    <t>其他铁路建设基金支出</t>
  </si>
  <si>
    <t>船舶油污损害赔偿基金支出</t>
  </si>
  <si>
    <t>应急处置费用</t>
  </si>
  <si>
    <t>控制清除污染</t>
  </si>
  <si>
    <t>损失补偿</t>
  </si>
  <si>
    <t>生态恢复</t>
  </si>
  <si>
    <t>监视监测</t>
  </si>
  <si>
    <t>其他船舶油污损害赔偿基金支出</t>
  </si>
  <si>
    <t>民航发展基金支出</t>
  </si>
  <si>
    <t>民航机场建设</t>
  </si>
  <si>
    <t>空管系统建设</t>
  </si>
  <si>
    <t>民航安全</t>
  </si>
  <si>
    <t>航线和机场补贴</t>
  </si>
  <si>
    <t>民航科教和信息</t>
  </si>
  <si>
    <t>民航节能减排</t>
  </si>
  <si>
    <t>通用航空发展</t>
  </si>
  <si>
    <t>征管经费</t>
  </si>
  <si>
    <t>其他民航发展基金支出</t>
  </si>
  <si>
    <t>（六）资源勘探电力信息等支出</t>
    <phoneticPr fontId="4" type="noConversion"/>
  </si>
  <si>
    <t>工业和信息产业监管</t>
  </si>
  <si>
    <t>无线电频率占用费安排的支出</t>
  </si>
  <si>
    <t>散装水泥专项资金及对应专项债务收入安排的支出</t>
    <phoneticPr fontId="4" type="noConversion"/>
  </si>
  <si>
    <t>建设专用设施</t>
  </si>
  <si>
    <t>专用设备购置和维修</t>
  </si>
  <si>
    <t>贷款贴息</t>
  </si>
  <si>
    <t>技术研发与推广</t>
  </si>
  <si>
    <t>宣传</t>
  </si>
  <si>
    <t>其他散装水泥专项资金支出</t>
  </si>
  <si>
    <t>新型墙体材料专项基金及对应专项债务收入安排的支出</t>
    <phoneticPr fontId="4" type="noConversion"/>
  </si>
  <si>
    <t>技改贴息和补助</t>
  </si>
  <si>
    <t>技术研发和推广</t>
  </si>
  <si>
    <t>示范项目补贴</t>
  </si>
  <si>
    <t>宣传和培训</t>
  </si>
  <si>
    <t>其他新型墙体材料专项基金支出</t>
  </si>
  <si>
    <t>农网还贷资金支出</t>
  </si>
  <si>
    <t>地方农网还贷资金支出</t>
  </si>
  <si>
    <t>其他农网还贷资金支出</t>
  </si>
  <si>
    <t>电力改革预留资产变现收入安排的支出</t>
  </si>
  <si>
    <t>（七）商业服务业等支出</t>
    <phoneticPr fontId="4" type="noConversion"/>
  </si>
  <si>
    <t>旅游发展基金支出</t>
  </si>
  <si>
    <t>宣传促销</t>
  </si>
  <si>
    <t>行业规划</t>
  </si>
  <si>
    <t>旅游事业补助</t>
  </si>
  <si>
    <t>地方旅游开发项目补助</t>
  </si>
  <si>
    <t>其他旅游发展基金支出</t>
  </si>
  <si>
    <t>（八）其他支出</t>
    <phoneticPr fontId="4" type="noConversion"/>
  </si>
  <si>
    <t>其他政府性基金及对应专项债务收入安排的支出</t>
    <phoneticPr fontId="4" type="noConversion"/>
  </si>
  <si>
    <t>彩票公益金及对应专项债务收入安排的支出</t>
    <phoneticPr fontId="4" type="noConversion"/>
  </si>
  <si>
    <t>用于社会福利的彩票公益金支出</t>
  </si>
  <si>
    <t>用于体育事业的彩票公益金支出</t>
  </si>
  <si>
    <t>用于教育事业的彩票公益金支出</t>
  </si>
  <si>
    <t>用于红十字事业的彩票公益金支出</t>
  </si>
  <si>
    <t>用于残疾人事业的彩票公益金支出</t>
  </si>
  <si>
    <t>用于文化事业的彩票公益金支出</t>
  </si>
  <si>
    <t>用于扶贫的彩票公益金支出</t>
  </si>
  <si>
    <t>用于法律援助的彩票公益金支出</t>
  </si>
  <si>
    <t>用于城乡医疗救助的彩票公益金支出</t>
    <phoneticPr fontId="4" type="noConversion"/>
  </si>
  <si>
    <t>用于其他社会公益事业的彩票公益金支出</t>
  </si>
  <si>
    <r>
      <t>2</t>
    </r>
    <r>
      <rPr>
        <sz val="12"/>
        <rFont val="宋体"/>
        <family val="3"/>
        <charset val="134"/>
      </rPr>
      <t>32</t>
    </r>
    <phoneticPr fontId="4" type="noConversion"/>
  </si>
  <si>
    <t>（九）债务付息支出</t>
    <phoneticPr fontId="4" type="noConversion"/>
  </si>
  <si>
    <t>23204</t>
    <phoneticPr fontId="4" type="noConversion"/>
  </si>
  <si>
    <t>地方政府专项债务付息支出</t>
    <phoneticPr fontId="4" type="noConversion"/>
  </si>
  <si>
    <t>2320411</t>
    <phoneticPr fontId="4" type="noConversion"/>
  </si>
  <si>
    <t>国有土地使用权出让金债务付息支出</t>
    <phoneticPr fontId="4" type="noConversion"/>
  </si>
  <si>
    <t>2320499</t>
    <phoneticPr fontId="4" type="noConversion"/>
  </si>
  <si>
    <t>其他政府性基金债务付息支出</t>
    <phoneticPr fontId="4" type="noConversion"/>
  </si>
  <si>
    <r>
      <t>2</t>
    </r>
    <r>
      <rPr>
        <sz val="12"/>
        <rFont val="宋体"/>
        <family val="3"/>
        <charset val="134"/>
      </rPr>
      <t>33</t>
    </r>
    <phoneticPr fontId="4" type="noConversion"/>
  </si>
  <si>
    <t>（十）债务发行费用支出</t>
    <phoneticPr fontId="4" type="noConversion"/>
  </si>
  <si>
    <t>23304</t>
    <phoneticPr fontId="4" type="noConversion"/>
  </si>
  <si>
    <t>地方政府专项债务发行费用支出</t>
    <phoneticPr fontId="4" type="noConversion"/>
  </si>
  <si>
    <t>2330411</t>
    <phoneticPr fontId="4" type="noConversion"/>
  </si>
  <si>
    <t>国有土地使用权出让金债务发行费用支出</t>
    <phoneticPr fontId="4" type="noConversion"/>
  </si>
  <si>
    <t>2330499</t>
    <phoneticPr fontId="4" type="noConversion"/>
  </si>
  <si>
    <t>其他政府性基金债务发行费用支出</t>
    <phoneticPr fontId="4" type="noConversion"/>
  </si>
  <si>
    <t>二、转移性支出</t>
    <phoneticPr fontId="4" type="noConversion"/>
  </si>
  <si>
    <t>上解上级支出</t>
  </si>
  <si>
    <t>补助下级支出</t>
  </si>
  <si>
    <t>调出资金</t>
  </si>
  <si>
    <t>债务还本支出</t>
    <phoneticPr fontId="4" type="noConversion"/>
  </si>
  <si>
    <t>三、年终结余</t>
    <phoneticPr fontId="4" type="noConversion"/>
  </si>
  <si>
    <t>政府性基金预算总支出合计</t>
    <phoneticPr fontId="4" type="noConversion"/>
  </si>
  <si>
    <t>平衡</t>
    <phoneticPr fontId="4" type="noConversion"/>
  </si>
  <si>
    <t>附表</t>
    <phoneticPr fontId="4" type="noConversion"/>
  </si>
  <si>
    <t>钦州市财政局编制</t>
    <phoneticPr fontId="4" type="noConversion"/>
  </si>
  <si>
    <t>目　录</t>
    <phoneticPr fontId="4" type="noConversion"/>
  </si>
  <si>
    <t>一、一般公共预算调整</t>
    <phoneticPr fontId="4" type="noConversion"/>
  </si>
  <si>
    <t>二、政府性基金预算调整</t>
    <phoneticPr fontId="4" type="noConversion"/>
  </si>
  <si>
    <t>市直</t>
    <phoneticPr fontId="3" type="noConversion"/>
  </si>
  <si>
    <t>（一）2017年市本级（含中马钦州产业园区、钦州港区）一般公共预算收入预算调整表………………………1</t>
    <phoneticPr fontId="4" type="noConversion"/>
  </si>
  <si>
    <t>年初预算</t>
    <phoneticPr fontId="3" type="noConversion"/>
  </si>
  <si>
    <t>预算调整</t>
    <phoneticPr fontId="3" type="noConversion"/>
  </si>
  <si>
    <t>金额</t>
    <phoneticPr fontId="28" type="noConversion"/>
  </si>
  <si>
    <t>%</t>
    <phoneticPr fontId="28" type="noConversion"/>
  </si>
  <si>
    <t>比年初预算增减</t>
    <phoneticPr fontId="28" type="noConversion"/>
  </si>
  <si>
    <t>市本级合计</t>
    <phoneticPr fontId="3" type="noConversion"/>
  </si>
  <si>
    <t>中马钦州产业园区</t>
    <phoneticPr fontId="3" type="noConversion"/>
  </si>
  <si>
    <t>钦州港区</t>
    <phoneticPr fontId="3" type="noConversion"/>
  </si>
  <si>
    <t>2017年市本级（含中马钦州产业园区、钦州港区）一般公共预算收入预算调整表</t>
    <phoneticPr fontId="3" type="noConversion"/>
  </si>
  <si>
    <t>单位：万元</t>
    <phoneticPr fontId="3" type="noConversion"/>
  </si>
  <si>
    <t>中马钦州产业园区</t>
    <phoneticPr fontId="4" type="noConversion"/>
  </si>
  <si>
    <t>项目</t>
  </si>
  <si>
    <t>一、一般公共预算收入</t>
    <phoneticPr fontId="4" type="noConversion"/>
  </si>
  <si>
    <t>（一）税收收入</t>
    <phoneticPr fontId="4" type="noConversion"/>
  </si>
  <si>
    <t>增值税</t>
    <phoneticPr fontId="4" type="noConversion"/>
  </si>
  <si>
    <t>国内增值税(34%部分)</t>
    <phoneticPr fontId="4" type="noConversion"/>
  </si>
  <si>
    <t>改征增值税(30%部分)</t>
    <phoneticPr fontId="4" type="noConversion"/>
  </si>
  <si>
    <t>营业税（30%）</t>
    <phoneticPr fontId="4" type="noConversion"/>
  </si>
  <si>
    <t>企业所得税</t>
    <phoneticPr fontId="4" type="noConversion"/>
  </si>
  <si>
    <t>个人所得税</t>
    <phoneticPr fontId="4" type="noConversion"/>
  </si>
  <si>
    <t>资源税</t>
  </si>
  <si>
    <t>城市维护建设税</t>
  </si>
  <si>
    <t>房产税</t>
  </si>
  <si>
    <t>印花税</t>
  </si>
  <si>
    <t>城镇土地使用税</t>
  </si>
  <si>
    <t>土地增值税</t>
  </si>
  <si>
    <t>车船税</t>
  </si>
  <si>
    <t>耕地占用税</t>
  </si>
  <si>
    <t>契税</t>
  </si>
  <si>
    <t>其他税收收入</t>
    <phoneticPr fontId="4" type="noConversion"/>
  </si>
  <si>
    <t>（二）非税收入</t>
    <phoneticPr fontId="4" type="noConversion"/>
  </si>
  <si>
    <t>专项收入</t>
  </si>
  <si>
    <t>其中：排污费收入</t>
  </si>
  <si>
    <t xml:space="preserve">  水资源费收入</t>
    <phoneticPr fontId="4" type="noConversion"/>
  </si>
  <si>
    <t xml:space="preserve">  教育费附加收入</t>
    <phoneticPr fontId="4" type="noConversion"/>
  </si>
  <si>
    <t xml:space="preserve">  地方教育附加收入</t>
    <phoneticPr fontId="4" type="noConversion"/>
  </si>
  <si>
    <t xml:space="preserve">  残疾人就业保障金收入</t>
    <phoneticPr fontId="4" type="noConversion"/>
  </si>
  <si>
    <t xml:space="preserve">  教育资金收入</t>
    <phoneticPr fontId="4" type="noConversion"/>
  </si>
  <si>
    <t xml:space="preserve">  农田水利建设资金收入</t>
    <phoneticPr fontId="4" type="noConversion"/>
  </si>
  <si>
    <t xml:space="preserve">  育林基金收入</t>
    <phoneticPr fontId="4" type="noConversion"/>
  </si>
  <si>
    <t xml:space="preserve">  水利建设专项收入</t>
    <phoneticPr fontId="4" type="noConversion"/>
  </si>
  <si>
    <t xml:space="preserve">  其他专项收入</t>
    <phoneticPr fontId="4" type="noConversion"/>
  </si>
  <si>
    <t>行政事业性收费收入</t>
  </si>
  <si>
    <t>罚没收入</t>
  </si>
  <si>
    <t>国有资本经营收入</t>
  </si>
  <si>
    <t>国有资源(资产)有偿使用收入</t>
  </si>
  <si>
    <t>其中：海域使用金收入（市级50%）</t>
    <phoneticPr fontId="4" type="noConversion"/>
  </si>
  <si>
    <t xml:space="preserve">  利息收入</t>
    <phoneticPr fontId="4" type="noConversion"/>
  </si>
  <si>
    <t xml:space="preserve">  非经营性国有资产收入</t>
    <phoneticPr fontId="4" type="noConversion"/>
  </si>
  <si>
    <t xml:space="preserve">  矿产资源专项收入</t>
    <phoneticPr fontId="4" type="noConversion"/>
  </si>
  <si>
    <t xml:space="preserve">  其他国有资源（资产）有偿使用收入</t>
    <phoneticPr fontId="4" type="noConversion"/>
  </si>
  <si>
    <t>捐赠收入</t>
    <phoneticPr fontId="4" type="noConversion"/>
  </si>
  <si>
    <t>政府住房基金收入</t>
    <phoneticPr fontId="4" type="noConversion"/>
  </si>
  <si>
    <t>其他收入</t>
  </si>
  <si>
    <t>二、转移性收入</t>
    <phoneticPr fontId="4" type="noConversion"/>
  </si>
  <si>
    <t>（一）上级补助收入</t>
    <phoneticPr fontId="4" type="noConversion"/>
  </si>
  <si>
    <r>
      <t>1.</t>
    </r>
    <r>
      <rPr>
        <sz val="11"/>
        <rFont val="宋体"/>
        <family val="3"/>
        <charset val="134"/>
      </rPr>
      <t>返还性收入</t>
    </r>
    <phoneticPr fontId="4" type="noConversion"/>
  </si>
  <si>
    <t>所得税基数返还收入</t>
    <phoneticPr fontId="4" type="noConversion"/>
  </si>
  <si>
    <t>成品油税费改革税收返还收入</t>
    <phoneticPr fontId="4" type="noConversion"/>
  </si>
  <si>
    <t>增值税税收返还收入</t>
  </si>
  <si>
    <t>消费税税收返还收入</t>
  </si>
  <si>
    <t>分享四税返还基数</t>
    <phoneticPr fontId="4" type="noConversion"/>
  </si>
  <si>
    <r>
      <t>2.</t>
    </r>
    <r>
      <rPr>
        <sz val="11"/>
        <rFont val="宋体"/>
        <family val="3"/>
        <charset val="134"/>
      </rPr>
      <t>一般性转移支付收入</t>
    </r>
    <phoneticPr fontId="4" type="noConversion"/>
  </si>
  <si>
    <t>体制补助收入</t>
    <phoneticPr fontId="4" type="noConversion"/>
  </si>
  <si>
    <t>县级基本财力保障机制奖补资金收入</t>
    <phoneticPr fontId="4" type="noConversion"/>
  </si>
  <si>
    <t>结算补助收入</t>
    <phoneticPr fontId="4" type="noConversion"/>
  </si>
  <si>
    <t>成品油税费改革转移支付补助收入</t>
    <phoneticPr fontId="4" type="noConversion"/>
  </si>
  <si>
    <t>基层公检法司转移支付收入</t>
    <phoneticPr fontId="4" type="noConversion"/>
  </si>
  <si>
    <t>城乡义务教育转移支付收入</t>
    <phoneticPr fontId="4" type="noConversion"/>
  </si>
  <si>
    <t>基本养老金转移支付收入</t>
    <phoneticPr fontId="4" type="noConversion"/>
  </si>
  <si>
    <t>城乡居民医疗保险转移支付收入</t>
    <phoneticPr fontId="4" type="noConversion"/>
  </si>
  <si>
    <t>农村综合改革转移支付收入</t>
    <phoneticPr fontId="4" type="noConversion"/>
  </si>
  <si>
    <t>产粮（油）大县奖励资金收入</t>
    <phoneticPr fontId="4" type="noConversion"/>
  </si>
  <si>
    <t>重点生态功能区转移支付收入</t>
    <phoneticPr fontId="4" type="noConversion"/>
  </si>
  <si>
    <t>固定数额补助收入</t>
    <phoneticPr fontId="4" type="noConversion"/>
  </si>
  <si>
    <t>革命老区转移支付收入</t>
    <phoneticPr fontId="4" type="noConversion"/>
  </si>
  <si>
    <t>民族地区转移支付收入</t>
    <phoneticPr fontId="4" type="noConversion"/>
  </si>
  <si>
    <t>边疆地区转移支付收入</t>
    <phoneticPr fontId="4" type="noConversion"/>
  </si>
  <si>
    <t>贫困地区转移支付收入</t>
    <phoneticPr fontId="4" type="noConversion"/>
  </si>
  <si>
    <t>其他一般性转移支付收入</t>
    <phoneticPr fontId="4" type="noConversion"/>
  </si>
  <si>
    <r>
      <t>3.</t>
    </r>
    <r>
      <rPr>
        <sz val="11"/>
        <rFont val="宋体"/>
        <family val="3"/>
        <charset val="134"/>
      </rPr>
      <t>专项转移支付收入</t>
    </r>
    <phoneticPr fontId="4" type="noConversion"/>
  </si>
  <si>
    <r>
      <t xml:space="preserve"> </t>
    </r>
    <r>
      <rPr>
        <sz val="11"/>
        <rFont val="宋体"/>
        <family val="3"/>
        <charset val="134"/>
      </rPr>
      <t>一般公共服务</t>
    </r>
    <phoneticPr fontId="4" type="noConversion"/>
  </si>
  <si>
    <t>外交</t>
    <phoneticPr fontId="4" type="noConversion"/>
  </si>
  <si>
    <t>国防</t>
    <phoneticPr fontId="4" type="noConversion"/>
  </si>
  <si>
    <t>公共安全</t>
    <phoneticPr fontId="4" type="noConversion"/>
  </si>
  <si>
    <t>教育</t>
    <phoneticPr fontId="4" type="noConversion"/>
  </si>
  <si>
    <t>科学技术</t>
    <phoneticPr fontId="4" type="noConversion"/>
  </si>
  <si>
    <t>文化体育与传媒</t>
    <phoneticPr fontId="4" type="noConversion"/>
  </si>
  <si>
    <t>社会保障和就业</t>
    <phoneticPr fontId="4" type="noConversion"/>
  </si>
  <si>
    <t>医疗卫生与计划生育</t>
    <phoneticPr fontId="4" type="noConversion"/>
  </si>
  <si>
    <t>节能环保</t>
    <phoneticPr fontId="4" type="noConversion"/>
  </si>
  <si>
    <t>城乡社区</t>
    <phoneticPr fontId="4" type="noConversion"/>
  </si>
  <si>
    <t>农林水</t>
    <phoneticPr fontId="4" type="noConversion"/>
  </si>
  <si>
    <t>交通运输</t>
    <phoneticPr fontId="4" type="noConversion"/>
  </si>
  <si>
    <t>资源勘探信息等</t>
    <phoneticPr fontId="4" type="noConversion"/>
  </si>
  <si>
    <t>商业服务业等</t>
    <phoneticPr fontId="4" type="noConversion"/>
  </si>
  <si>
    <t>金融</t>
    <phoneticPr fontId="4" type="noConversion"/>
  </si>
  <si>
    <t>国土海洋气象等</t>
    <phoneticPr fontId="4" type="noConversion"/>
  </si>
  <si>
    <t>住房保障</t>
    <phoneticPr fontId="4" type="noConversion"/>
  </si>
  <si>
    <t>粮油物资储备</t>
    <phoneticPr fontId="4" type="noConversion"/>
  </si>
  <si>
    <t>其他收入</t>
    <phoneticPr fontId="4" type="noConversion"/>
  </si>
  <si>
    <t>（二）上解收入</t>
    <phoneticPr fontId="4" type="noConversion"/>
  </si>
  <si>
    <t>（三）上年结余收入</t>
    <phoneticPr fontId="4" type="noConversion"/>
  </si>
  <si>
    <t>（四）调入资金</t>
    <phoneticPr fontId="4" type="noConversion"/>
  </si>
  <si>
    <t>（五）调入预算稳定调节基金</t>
    <phoneticPr fontId="4" type="noConversion"/>
  </si>
  <si>
    <t>（六）债务转贷收入</t>
    <phoneticPr fontId="4" type="noConversion"/>
  </si>
  <si>
    <t>一般公共预算总收入合计</t>
    <phoneticPr fontId="4" type="noConversion"/>
  </si>
  <si>
    <t>附：一、组织财政收入合计</t>
    <phoneticPr fontId="4" type="noConversion"/>
  </si>
  <si>
    <t>（一）地方一般公共预算收入</t>
    <phoneticPr fontId="4" type="noConversion"/>
  </si>
  <si>
    <t>（二）上划中央收入</t>
    <phoneticPr fontId="4" type="noConversion"/>
  </si>
  <si>
    <t>1.上划中央增值税</t>
    <phoneticPr fontId="4" type="noConversion"/>
  </si>
  <si>
    <r>
      <t>国内增值税（5</t>
    </r>
    <r>
      <rPr>
        <sz val="12"/>
        <rFont val="宋体"/>
        <family val="3"/>
        <charset val="134"/>
      </rPr>
      <t>0</t>
    </r>
    <r>
      <rPr>
        <sz val="12"/>
        <rFont val="宋体"/>
        <family val="3"/>
        <charset val="134"/>
      </rPr>
      <t>%）</t>
    </r>
    <phoneticPr fontId="4" type="noConversion"/>
  </si>
  <si>
    <t>改征增值税（50%）</t>
    <phoneticPr fontId="4" type="noConversion"/>
  </si>
  <si>
    <t>2.上划中央消费税（100%）</t>
  </si>
  <si>
    <r>
      <t>3</t>
    </r>
    <r>
      <rPr>
        <sz val="12"/>
        <rFont val="宋体"/>
        <family val="3"/>
        <charset val="134"/>
      </rPr>
      <t>.上划中央营业税（</t>
    </r>
    <r>
      <rPr>
        <sz val="12"/>
        <rFont val="宋体"/>
        <family val="3"/>
        <charset val="134"/>
      </rPr>
      <t>5</t>
    </r>
    <r>
      <rPr>
        <sz val="12"/>
        <rFont val="宋体"/>
        <family val="3"/>
        <charset val="134"/>
      </rPr>
      <t>0%）</t>
    </r>
    <phoneticPr fontId="4" type="noConversion"/>
  </si>
  <si>
    <t>3.上划企业所得税（60%部分）</t>
  </si>
  <si>
    <t>4.上划个人所得税（60%部分）</t>
  </si>
  <si>
    <t>5.上划城市维护建设税（新增成品油消费税随征部分）</t>
  </si>
  <si>
    <t>6.上划教育费附加收入（新增成品油消费税随征部分）</t>
  </si>
  <si>
    <t>（三）上划自治区四税收入</t>
    <phoneticPr fontId="4" type="noConversion"/>
  </si>
  <si>
    <t>1.上划自治区增值税</t>
    <phoneticPr fontId="4" type="noConversion"/>
  </si>
  <si>
    <r>
      <t>国内增值税（1</t>
    </r>
    <r>
      <rPr>
        <sz val="12"/>
        <rFont val="宋体"/>
        <family val="3"/>
        <charset val="134"/>
      </rPr>
      <t>6</t>
    </r>
    <r>
      <rPr>
        <sz val="12"/>
        <rFont val="宋体"/>
        <family val="3"/>
        <charset val="134"/>
      </rPr>
      <t>%）</t>
    </r>
    <phoneticPr fontId="4" type="noConversion"/>
  </si>
  <si>
    <t>改征增值税（20%）</t>
    <phoneticPr fontId="4" type="noConversion"/>
  </si>
  <si>
    <r>
      <t>2.上划自治区营业税（</t>
    </r>
    <r>
      <rPr>
        <sz val="12"/>
        <rFont val="宋体"/>
        <family val="3"/>
        <charset val="134"/>
      </rPr>
      <t>2</t>
    </r>
    <r>
      <rPr>
        <sz val="12"/>
        <rFont val="宋体"/>
        <family val="3"/>
        <charset val="134"/>
      </rPr>
      <t>0%）</t>
    </r>
    <phoneticPr fontId="4" type="noConversion"/>
  </si>
  <si>
    <t>3.上划自治区企业所得税（10%部分）</t>
  </si>
  <si>
    <t>4.上划自治区个人所得税（15%部分）</t>
  </si>
  <si>
    <t>（四）上划市收入</t>
    <phoneticPr fontId="4" type="noConversion"/>
  </si>
  <si>
    <r>
      <t>1</t>
    </r>
    <r>
      <rPr>
        <sz val="12"/>
        <rFont val="宋体"/>
        <family val="3"/>
        <charset val="134"/>
      </rPr>
      <t>. 教育费附加收入</t>
    </r>
    <phoneticPr fontId="4" type="noConversion"/>
  </si>
  <si>
    <t>2. 地方教育附加收入</t>
    <phoneticPr fontId="4" type="noConversion"/>
  </si>
  <si>
    <r>
      <t>3. ……</t>
    </r>
    <r>
      <rPr>
        <sz val="12"/>
        <rFont val="宋体"/>
        <family val="3"/>
        <charset val="134"/>
      </rPr>
      <t/>
    </r>
  </si>
  <si>
    <r>
      <t>4. ……</t>
    </r>
    <r>
      <rPr>
        <sz val="12"/>
        <rFont val="宋体"/>
        <family val="3"/>
        <charset val="134"/>
      </rPr>
      <t/>
    </r>
  </si>
  <si>
    <t>二、组织财政收入合计（按部门分）</t>
    <phoneticPr fontId="4" type="noConversion"/>
  </si>
  <si>
    <t>国税部门</t>
    <phoneticPr fontId="4" type="noConversion"/>
  </si>
  <si>
    <t>其中：企业所得税</t>
    <phoneticPr fontId="4" type="noConversion"/>
  </si>
  <si>
    <t>地税部门</t>
    <phoneticPr fontId="4" type="noConversion"/>
  </si>
  <si>
    <t>其中：非税收入</t>
    <phoneticPr fontId="4" type="noConversion"/>
  </si>
  <si>
    <t>财政部门</t>
    <phoneticPr fontId="4" type="noConversion"/>
  </si>
  <si>
    <t>功能科目代码</t>
    <phoneticPr fontId="4" type="noConversion"/>
  </si>
  <si>
    <t>市直</t>
    <phoneticPr fontId="4" type="noConversion"/>
  </si>
  <si>
    <t>钦州港区</t>
    <phoneticPr fontId="4" type="noConversion"/>
  </si>
  <si>
    <t>一、一般公共预算支出小计</t>
    <phoneticPr fontId="4" type="noConversion"/>
  </si>
  <si>
    <t>（一）一般公共服务支出</t>
    <phoneticPr fontId="4" type="noConversion"/>
  </si>
  <si>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</si>
  <si>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</si>
  <si>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</si>
  <si>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</si>
  <si>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</si>
  <si>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</si>
  <si>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</si>
  <si>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</si>
  <si>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</si>
  <si>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</si>
  <si>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</si>
  <si>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</si>
  <si>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</si>
  <si>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</si>
  <si>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</si>
  <si>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</si>
  <si>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</si>
  <si>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</si>
  <si>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</si>
  <si>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</si>
  <si>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</si>
  <si>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法制建设</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</si>
  <si>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</si>
  <si>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</si>
  <si>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</si>
  <si>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</si>
  <si>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</si>
  <si>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</si>
  <si>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</si>
  <si>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</si>
  <si>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phoneticPr fontId="4" type="noConversion"/>
  </si>
  <si>
    <t xml:space="preserve">        应对气候变化管理事务</t>
    <phoneticPr fontId="4" type="noConversion"/>
  </si>
  <si>
    <t xml:space="preserve">        事业运行</t>
    <phoneticPr fontId="4" type="noConversion"/>
  </si>
  <si>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</si>
  <si>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</si>
  <si>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</si>
  <si>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</si>
  <si>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</si>
  <si>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</si>
  <si>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phoneticPr fontId="4" type="noConversion"/>
  </si>
  <si>
    <t xml:space="preserve">        其他统计信息事务支出</t>
    <phoneticPr fontId="4" type="noConversion"/>
  </si>
  <si>
    <t xml:space="preserve">    财政事务</t>
  </si>
  <si>
    <t xml:space="preserve">        预算改革业务</t>
  </si>
  <si>
    <t xml:space="preserve">        财政国库业务</t>
  </si>
  <si>
    <t xml:space="preserve">        财政监察</t>
  </si>
  <si>
    <t xml:space="preserve">        信息化建设</t>
  </si>
  <si>
    <t xml:space="preserve">        财政委托业务支出</t>
    <phoneticPr fontId="4" type="noConversion"/>
  </si>
  <si>
    <t xml:space="preserve">        其他财政事务支出</t>
    <phoneticPr fontId="4" type="noConversion"/>
  </si>
  <si>
    <t xml:space="preserve">    税收事务</t>
  </si>
  <si>
    <t xml:space="preserve">        税务办案</t>
  </si>
  <si>
    <t xml:space="preserve">        税务登记证及发票管理</t>
  </si>
  <si>
    <t xml:space="preserve">        代扣代收代征税款手续费</t>
  </si>
  <si>
    <t xml:space="preserve">        税务宣传</t>
  </si>
  <si>
    <t xml:space="preserve">        协税护税</t>
    <phoneticPr fontId="4" type="noConversion"/>
  </si>
  <si>
    <t xml:space="preserve">        信息化建设</t>
    <phoneticPr fontId="4" type="noConversion"/>
  </si>
  <si>
    <t xml:space="preserve">        其他税收事务支出</t>
  </si>
  <si>
    <t xml:space="preserve">    审计事务</t>
  </si>
  <si>
    <t xml:space="preserve">        审计业务</t>
  </si>
  <si>
    <t xml:space="preserve">        审计管理</t>
  </si>
  <si>
    <t xml:space="preserve">        其他审计事务支出</t>
    <phoneticPr fontId="4" type="noConversion"/>
  </si>
  <si>
    <t xml:space="preserve">    海关事务</t>
  </si>
  <si>
    <t xml:space="preserve">        收费业务</t>
  </si>
  <si>
    <t xml:space="preserve">        缉私办案</t>
  </si>
  <si>
    <t xml:space="preserve">        口岸电子执法系统建设与维护</t>
  </si>
  <si>
    <t xml:space="preserve">        其他海关事务支出</t>
  </si>
  <si>
    <t xml:space="preserve">    人力资源事务</t>
  </si>
  <si>
    <t xml:space="preserve">        政府特殊津贴</t>
  </si>
  <si>
    <t xml:space="preserve">        资助留学回国人员</t>
  </si>
  <si>
    <t xml:space="preserve">        军队转业干部安置</t>
  </si>
  <si>
    <t xml:space="preserve">        博士后日常经费</t>
  </si>
  <si>
    <t xml:space="preserve">        引进人才费用</t>
    <phoneticPr fontId="4" type="noConversion"/>
  </si>
  <si>
    <t xml:space="preserve">        公务员考核</t>
  </si>
  <si>
    <t xml:space="preserve">        公务员履职能力提升</t>
  </si>
  <si>
    <t xml:space="preserve">        公务员招考</t>
  </si>
  <si>
    <t xml:space="preserve">        公务员综合管理</t>
  </si>
  <si>
    <t xml:space="preserve">        其他人力资源事务支出</t>
    <phoneticPr fontId="4" type="noConversion"/>
  </si>
  <si>
    <t xml:space="preserve">    纪检监察事务</t>
  </si>
  <si>
    <t xml:space="preserve">        大案要案查处</t>
  </si>
  <si>
    <t xml:space="preserve">        派驻派出机构</t>
  </si>
  <si>
    <t xml:space="preserve">        中央巡视</t>
  </si>
  <si>
    <t xml:space="preserve">        其他纪检监察事务支出</t>
    <phoneticPr fontId="4" type="noConversion"/>
  </si>
  <si>
    <t xml:space="preserve">    商贸事务</t>
  </si>
  <si>
    <t xml:space="preserve">        对外贸易管理</t>
  </si>
  <si>
    <t xml:space="preserve">        国际经济合作</t>
  </si>
  <si>
    <t xml:space="preserve">        外资管理</t>
  </si>
  <si>
    <t xml:space="preserve">        国内贸易管理</t>
  </si>
  <si>
    <t xml:space="preserve">        招商引资</t>
    <phoneticPr fontId="4" type="noConversion"/>
  </si>
  <si>
    <t xml:space="preserve">        其他商贸事务支出</t>
  </si>
  <si>
    <t xml:space="preserve">    知识产权事务</t>
  </si>
  <si>
    <t xml:space="preserve">        专利审批</t>
  </si>
  <si>
    <t xml:space="preserve">        国家知识产权战略</t>
  </si>
  <si>
    <t xml:space="preserve">        专利试点和产业化推进</t>
  </si>
  <si>
    <t xml:space="preserve">        专利执法</t>
  </si>
  <si>
    <t xml:space="preserve">        国际组织专项活动</t>
    <phoneticPr fontId="4" type="noConversion"/>
  </si>
  <si>
    <t xml:space="preserve">        知识产权宏观管理</t>
  </si>
  <si>
    <t xml:space="preserve">        其他知识产权事务支出</t>
  </si>
  <si>
    <t xml:space="preserve">    工商行政管理事务</t>
  </si>
  <si>
    <t xml:space="preserve">        工商行政管理专项</t>
  </si>
  <si>
    <t xml:space="preserve">        执法办案专项</t>
  </si>
  <si>
    <t xml:space="preserve">        消费者权益保护</t>
  </si>
  <si>
    <t xml:space="preserve">        其他工商行政管理事务支出</t>
  </si>
  <si>
    <t xml:space="preserve">    质量技术监督与检验检疫事务</t>
  </si>
  <si>
    <t xml:space="preserve">        出入境检验检疫行政执法和业务管理</t>
  </si>
  <si>
    <t xml:space="preserve">        出入境检验检疫技术支持</t>
  </si>
  <si>
    <t xml:space="preserve">        质量技术监督行政执法及业务管理</t>
  </si>
  <si>
    <t xml:space="preserve">        质量技术监督技术支持</t>
  </si>
  <si>
    <t xml:space="preserve">        认证认可监督管理</t>
    <phoneticPr fontId="4" type="noConversion"/>
  </si>
  <si>
    <t xml:space="preserve">        标准化管理</t>
  </si>
  <si>
    <t xml:space="preserve">        其他质量技术监督与检验检疫事务支出</t>
  </si>
  <si>
    <t xml:space="preserve">    民族事务</t>
  </si>
  <si>
    <t xml:space="preserve">        民族工作专项</t>
  </si>
  <si>
    <t xml:space="preserve">        其他民族事务支出</t>
  </si>
  <si>
    <t xml:space="preserve">    宗教事务</t>
  </si>
  <si>
    <t xml:space="preserve">        宗教工作专项</t>
  </si>
  <si>
    <t xml:space="preserve">        其他宗教事务支出</t>
  </si>
  <si>
    <t xml:space="preserve">    港澳台侨事务</t>
  </si>
  <si>
    <t xml:space="preserve">        港澳事务</t>
  </si>
  <si>
    <t xml:space="preserve">        台湾事务</t>
  </si>
  <si>
    <t xml:space="preserve">        华侨事务</t>
  </si>
  <si>
    <t xml:space="preserve">        其他港澳台侨事务支出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</si>
  <si>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</si>
  <si>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</si>
  <si>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</si>
  <si>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</si>
  <si>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</si>
  <si>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</si>
  <si>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厂务公开</t>
  </si>
  <si>
    <t xml:space="preserve">        工会疗养休养</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</si>
  <si>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</si>
  <si>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</si>
  <si>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</si>
  <si>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</si>
  <si>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</si>
  <si>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其他组织事务支出</t>
  </si>
  <si>
    <t xml:space="preserve">    宣传事务</t>
  </si>
  <si>
    <t xml:space="preserve">        其他宣传事务支出</t>
  </si>
  <si>
    <t xml:space="preserve">    统战事务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</si>
  <si>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</si>
  <si>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</si>
  <si>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</si>
  <si>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</si>
  <si>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</si>
  <si>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其他一般公共预算服务支出</t>
  </si>
  <si>
    <t xml:space="preserve">        国家赔偿费用支出</t>
  </si>
  <si>
    <t xml:space="preserve">        其他一般公共服务支出</t>
  </si>
  <si>
    <t>（二）外交支出</t>
    <phoneticPr fontId="4" type="noConversion"/>
  </si>
  <si>
    <t xml:space="preserve">    对外援助</t>
    <phoneticPr fontId="4" type="noConversion"/>
  </si>
  <si>
    <t xml:space="preserve">    对外合作与交流</t>
  </si>
  <si>
    <t xml:space="preserve">    其他外交支出</t>
  </si>
  <si>
    <t>（三）国防支出</t>
    <phoneticPr fontId="4" type="noConversion"/>
  </si>
  <si>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</si>
  <si>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</si>
  <si>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</si>
  <si>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</si>
  <si>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</si>
  <si>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</si>
  <si>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</si>
  <si>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</si>
  <si>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其他国防动员支出</t>
  </si>
  <si>
    <t xml:space="preserve">    其他国防支出</t>
  </si>
  <si>
    <t>（四）公共安全支出</t>
    <phoneticPr fontId="4" type="noConversion"/>
  </si>
  <si>
    <t xml:space="preserve">    武装警察</t>
  </si>
  <si>
    <t xml:space="preserve">        内卫</t>
  </si>
  <si>
    <t xml:space="preserve">        边防</t>
  </si>
  <si>
    <t xml:space="preserve">        消防</t>
  </si>
  <si>
    <t xml:space="preserve">        警卫</t>
  </si>
  <si>
    <t xml:space="preserve">        黄金</t>
  </si>
  <si>
    <t xml:space="preserve">        森林</t>
  </si>
  <si>
    <t xml:space="preserve">        水电</t>
  </si>
  <si>
    <t xml:space="preserve">        交通</t>
  </si>
  <si>
    <t xml:space="preserve">        其他武装警察支出</t>
  </si>
  <si>
    <t xml:space="preserve">    公安</t>
  </si>
  <si>
    <t xml:space="preserve">        治安管理</t>
  </si>
  <si>
    <t xml:space="preserve">        国内安全保卫</t>
  </si>
  <si>
    <t xml:space="preserve">        刑事侦查</t>
  </si>
  <si>
    <t xml:space="preserve">        经济犯罪侦查</t>
  </si>
  <si>
    <t xml:space="preserve">        出入境管理</t>
  </si>
  <si>
    <t xml:space="preserve">        行动技术管理</t>
  </si>
  <si>
    <t xml:space="preserve">        防范和处理邪教犯罪</t>
  </si>
  <si>
    <t xml:space="preserve">        禁毒管理</t>
  </si>
  <si>
    <t xml:space="preserve">        道路交通管理</t>
  </si>
  <si>
    <t xml:space="preserve">        网络侦控管理</t>
  </si>
  <si>
    <t xml:space="preserve">        反恐怖</t>
  </si>
  <si>
    <t xml:space="preserve">        居民身份证管理</t>
  </si>
  <si>
    <t xml:space="preserve">        网络运行及维护</t>
  </si>
  <si>
    <t xml:space="preserve">        拘押收教场所管理</t>
  </si>
  <si>
    <t xml:space="preserve">        警犬繁育及训养</t>
  </si>
  <si>
    <t xml:space="preserve">        其他公安支出</t>
  </si>
  <si>
    <t xml:space="preserve">    国家安全</t>
  </si>
  <si>
    <t xml:space="preserve">        安全业务</t>
  </si>
  <si>
    <t xml:space="preserve">        其他国家安全支出</t>
  </si>
  <si>
    <t xml:space="preserve">    检察</t>
  </si>
  <si>
    <t xml:space="preserve">        查办和预防职务犯罪</t>
  </si>
  <si>
    <t xml:space="preserve">        公诉和审判监督</t>
  </si>
  <si>
    <t xml:space="preserve">        侦查监督</t>
  </si>
  <si>
    <t xml:space="preserve">        执行监督</t>
  </si>
  <si>
    <t xml:space="preserve">        控告申诉</t>
  </si>
  <si>
    <t xml:space="preserve">        “两房”建设</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</si>
  <si>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</si>
  <si>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</si>
  <si>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</si>
  <si>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</si>
  <si>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</si>
  <si>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</si>
  <si>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</si>
  <si>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</si>
  <si>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</si>
  <si>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</si>
  <si>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</si>
  <si>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司法统一考试</t>
  </si>
  <si>
    <t xml:space="preserve">        仲裁</t>
  </si>
  <si>
    <t xml:space="preserve">        社区矫正</t>
    <phoneticPr fontId="4" type="noConversion"/>
  </si>
  <si>
    <t xml:space="preserve">        司法鉴定</t>
    <phoneticPr fontId="4" type="noConversion"/>
  </si>
  <si>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</si>
  <si>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</si>
  <si>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</si>
  <si>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</si>
  <si>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</si>
  <si>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</si>
  <si>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phoneticPr fontId="4" type="noConversion"/>
  </si>
  <si>
    <t xml:space="preserve">        强制隔离戒毒人员生活</t>
    <phoneticPr fontId="4" type="noConversion"/>
  </si>
  <si>
    <t xml:space="preserve">        强制隔离戒毒人员教育</t>
    <phoneticPr fontId="4" type="noConversion"/>
  </si>
  <si>
    <t xml:space="preserve">        所政设施建设</t>
  </si>
  <si>
    <t xml:space="preserve">        其他强制隔离戒毒支出</t>
    <phoneticPr fontId="4" type="noConversion"/>
  </si>
  <si>
    <t xml:space="preserve">    国家保密</t>
  </si>
  <si>
    <t xml:space="preserve">        保密技术</t>
    <phoneticPr fontId="4" type="noConversion"/>
  </si>
  <si>
    <t xml:space="preserve">        保密管理</t>
    <phoneticPr fontId="4" type="noConversion"/>
  </si>
  <si>
    <t xml:space="preserve">        其他国家保密支出</t>
  </si>
  <si>
    <t xml:space="preserve">    缉私警察</t>
  </si>
  <si>
    <t xml:space="preserve">        专项缉私活动支出</t>
  </si>
  <si>
    <t xml:space="preserve">        缉私情报</t>
    <phoneticPr fontId="4" type="noConversion"/>
  </si>
  <si>
    <t xml:space="preserve">        禁毒及缉毒</t>
    <phoneticPr fontId="4" type="noConversion"/>
  </si>
  <si>
    <t xml:space="preserve">        其他缉私警察支出</t>
  </si>
  <si>
    <t xml:space="preserve">    海警</t>
    <phoneticPr fontId="4" type="noConversion"/>
  </si>
  <si>
    <t xml:space="preserve">        公安现役基本支出</t>
    <phoneticPr fontId="4" type="noConversion"/>
  </si>
  <si>
    <t xml:space="preserve">        行政运行</t>
    <phoneticPr fontId="4" type="noConversion"/>
  </si>
  <si>
    <t xml:space="preserve">        一般管理事务</t>
    <phoneticPr fontId="4" type="noConversion"/>
  </si>
  <si>
    <t xml:space="preserve">        维权执法业务</t>
    <phoneticPr fontId="4" type="noConversion"/>
  </si>
  <si>
    <t xml:space="preserve">        装备建设和运行维护</t>
    <phoneticPr fontId="4" type="noConversion"/>
  </si>
  <si>
    <t xml:space="preserve">        信息化建设及运行维护</t>
    <phoneticPr fontId="4" type="noConversion"/>
  </si>
  <si>
    <t xml:space="preserve">        基础设施建设及维护</t>
    <phoneticPr fontId="4" type="noConversion"/>
  </si>
  <si>
    <t xml:space="preserve">        其他海警支出</t>
    <phoneticPr fontId="4" type="noConversion"/>
  </si>
  <si>
    <t xml:space="preserve">    其他公共安全支出</t>
  </si>
  <si>
    <t xml:space="preserve">        其他公共安全支出</t>
    <phoneticPr fontId="4" type="noConversion"/>
  </si>
  <si>
    <t xml:space="preserve">        其他消防</t>
    <phoneticPr fontId="4" type="noConversion"/>
  </si>
  <si>
    <t>（五）教育支出</t>
    <phoneticPr fontId="4" type="noConversion"/>
  </si>
  <si>
    <t xml:space="preserve">    教育管理事务</t>
  </si>
  <si>
    <t xml:space="preserve">        一般行政管理事务</t>
    <phoneticPr fontId="4" type="noConversion"/>
  </si>
  <si>
    <t xml:space="preserve">        机关服务</t>
    <phoneticPr fontId="4" type="noConversion"/>
  </si>
  <si>
    <t xml:space="preserve">        其他教育管理事务支出</t>
    <phoneticPr fontId="4" type="noConversion"/>
  </si>
  <si>
    <t xml:space="preserve">    普通教育</t>
  </si>
  <si>
    <t xml:space="preserve">        学前教育</t>
    <phoneticPr fontId="4" type="noConversion"/>
  </si>
  <si>
    <t xml:space="preserve">        小学教育</t>
    <phoneticPr fontId="4" type="noConversion"/>
  </si>
  <si>
    <t xml:space="preserve">        初中教育</t>
    <phoneticPr fontId="4" type="noConversion"/>
  </si>
  <si>
    <t xml:space="preserve">        高中教育</t>
    <phoneticPr fontId="4" type="noConversion"/>
  </si>
  <si>
    <t xml:space="preserve">        高等教育</t>
    <phoneticPr fontId="4" type="noConversion"/>
  </si>
  <si>
    <t xml:space="preserve">        化解农村义务教育债务支出</t>
    <phoneticPr fontId="4" type="noConversion"/>
  </si>
  <si>
    <t xml:space="preserve">        化解普通高中债务支出</t>
    <phoneticPr fontId="4" type="noConversion"/>
  </si>
  <si>
    <t xml:space="preserve">        其他普通教育支出</t>
    <phoneticPr fontId="4" type="noConversion"/>
  </si>
  <si>
    <t xml:space="preserve">    职业教育</t>
  </si>
  <si>
    <t xml:space="preserve">        初等职业教育</t>
    <phoneticPr fontId="4" type="noConversion"/>
  </si>
  <si>
    <t xml:space="preserve">        中专教育</t>
    <phoneticPr fontId="4" type="noConversion"/>
  </si>
  <si>
    <t xml:space="preserve">        技校教育</t>
    <phoneticPr fontId="4" type="noConversion"/>
  </si>
  <si>
    <t xml:space="preserve">        职业高中教育</t>
    <phoneticPr fontId="4" type="noConversion"/>
  </si>
  <si>
    <t xml:space="preserve">        高等职业教育</t>
    <phoneticPr fontId="4" type="noConversion"/>
  </si>
  <si>
    <t xml:space="preserve">        其他职业教育支出</t>
    <phoneticPr fontId="4" type="noConversion"/>
  </si>
  <si>
    <t xml:space="preserve">    成人教育</t>
  </si>
  <si>
    <t xml:space="preserve">        成人初等教育</t>
    <phoneticPr fontId="4" type="noConversion"/>
  </si>
  <si>
    <t xml:space="preserve">        成人中等教育</t>
    <phoneticPr fontId="4" type="noConversion"/>
  </si>
  <si>
    <t xml:space="preserve">        成人高等教育</t>
    <phoneticPr fontId="4" type="noConversion"/>
  </si>
  <si>
    <t xml:space="preserve">        成人广播电视教育</t>
    <phoneticPr fontId="4" type="noConversion"/>
  </si>
  <si>
    <t xml:space="preserve">        其他成人教育支出</t>
    <phoneticPr fontId="4" type="noConversion"/>
  </si>
  <si>
    <t xml:space="preserve">    广播电视教育</t>
  </si>
  <si>
    <t xml:space="preserve">        广播电视学校</t>
    <phoneticPr fontId="4" type="noConversion"/>
  </si>
  <si>
    <t xml:space="preserve">        教育电视台</t>
    <phoneticPr fontId="4" type="noConversion"/>
  </si>
  <si>
    <t xml:space="preserve">        其他广播电视教育支出</t>
    <phoneticPr fontId="4" type="noConversion"/>
  </si>
  <si>
    <t xml:space="preserve">    留学教育</t>
  </si>
  <si>
    <t xml:space="preserve">        出国留学教育</t>
    <phoneticPr fontId="4" type="noConversion"/>
  </si>
  <si>
    <t xml:space="preserve">        来华留学教育</t>
    <phoneticPr fontId="4" type="noConversion"/>
  </si>
  <si>
    <t xml:space="preserve">        其他留学教育支出</t>
    <phoneticPr fontId="4" type="noConversion"/>
  </si>
  <si>
    <t xml:space="preserve">    特殊教育</t>
  </si>
  <si>
    <t xml:space="preserve">        特殊学校教育</t>
    <phoneticPr fontId="4" type="noConversion"/>
  </si>
  <si>
    <t xml:space="preserve">        工读学校教育</t>
    <phoneticPr fontId="4" type="noConversion"/>
  </si>
  <si>
    <t xml:space="preserve">        其他特殊教育支出</t>
    <phoneticPr fontId="4" type="noConversion"/>
  </si>
  <si>
    <t xml:space="preserve">    进修及培训</t>
  </si>
  <si>
    <t xml:space="preserve">        教师进修</t>
    <phoneticPr fontId="4" type="noConversion"/>
  </si>
  <si>
    <t xml:space="preserve">        干部教育</t>
    <phoneticPr fontId="4" type="noConversion"/>
  </si>
  <si>
    <t xml:space="preserve">        培训支出</t>
    <phoneticPr fontId="4" type="noConversion"/>
  </si>
  <si>
    <t xml:space="preserve">        退役士兵能力提升</t>
    <phoneticPr fontId="4" type="noConversion"/>
  </si>
  <si>
    <t xml:space="preserve">        其他进修及培训</t>
    <phoneticPr fontId="4" type="noConversion"/>
  </si>
  <si>
    <t xml:space="preserve">    教育费附加安排的支出</t>
  </si>
  <si>
    <t xml:space="preserve">        农村中小学校舍建设</t>
    <phoneticPr fontId="4" type="noConversion"/>
  </si>
  <si>
    <t xml:space="preserve">        农村中小学教学设施</t>
    <phoneticPr fontId="4" type="noConversion"/>
  </si>
  <si>
    <t xml:space="preserve">        城市中小学校舍建设</t>
    <phoneticPr fontId="4" type="noConversion"/>
  </si>
  <si>
    <t xml:space="preserve">        城市中小学教学设施</t>
    <phoneticPr fontId="4" type="noConversion"/>
  </si>
  <si>
    <t xml:space="preserve">        中等职业学校教学设施</t>
    <phoneticPr fontId="4" type="noConversion"/>
  </si>
  <si>
    <t xml:space="preserve">        其他教育费附加安排的支出</t>
    <phoneticPr fontId="4" type="noConversion"/>
  </si>
  <si>
    <t xml:space="preserve">    其他教育支出</t>
  </si>
  <si>
    <t>（六）科学技术支出</t>
    <phoneticPr fontId="4" type="noConversion"/>
  </si>
  <si>
    <t xml:space="preserve">    科学技术管理事务</t>
  </si>
  <si>
    <t xml:space="preserve">        其他科学技术管理事务支出</t>
    <phoneticPr fontId="4" type="noConversion"/>
  </si>
  <si>
    <t xml:space="preserve">    基础研究</t>
  </si>
  <si>
    <t xml:space="preserve">        机构运行</t>
    <phoneticPr fontId="4" type="noConversion"/>
  </si>
  <si>
    <t xml:space="preserve">        重点基础研究规划</t>
    <phoneticPr fontId="4" type="noConversion"/>
  </si>
  <si>
    <t xml:space="preserve">        自然科学基金</t>
    <phoneticPr fontId="4" type="noConversion"/>
  </si>
  <si>
    <t xml:space="preserve">        重点实验室及相关设施</t>
    <phoneticPr fontId="4" type="noConversion"/>
  </si>
  <si>
    <t xml:space="preserve">        重大科学工程</t>
    <phoneticPr fontId="4" type="noConversion"/>
  </si>
  <si>
    <t xml:space="preserve">        专项基础科研</t>
    <phoneticPr fontId="4" type="noConversion"/>
  </si>
  <si>
    <t xml:space="preserve">        专项技术基础</t>
    <phoneticPr fontId="4" type="noConversion"/>
  </si>
  <si>
    <t xml:space="preserve">        其他基础研究支出</t>
    <phoneticPr fontId="4" type="noConversion"/>
  </si>
  <si>
    <t xml:space="preserve">    应用研究</t>
  </si>
  <si>
    <t xml:space="preserve">        社会公益研究</t>
    <phoneticPr fontId="4" type="noConversion"/>
  </si>
  <si>
    <t xml:space="preserve">        高技术研究</t>
    <phoneticPr fontId="4" type="noConversion"/>
  </si>
  <si>
    <t xml:space="preserve">        专项科研试制</t>
    <phoneticPr fontId="4" type="noConversion"/>
  </si>
  <si>
    <t xml:space="preserve">        其他应用研究支出</t>
    <phoneticPr fontId="4" type="noConversion"/>
  </si>
  <si>
    <t xml:space="preserve">    技术研究与开发</t>
  </si>
  <si>
    <t xml:space="preserve">        应用技术研究与开发</t>
    <phoneticPr fontId="4" type="noConversion"/>
  </si>
  <si>
    <t xml:space="preserve">        产业技术研究与开发</t>
    <phoneticPr fontId="4" type="noConversion"/>
  </si>
  <si>
    <t xml:space="preserve">        科技成果转化与扩散</t>
    <phoneticPr fontId="4" type="noConversion"/>
  </si>
  <si>
    <t xml:space="preserve">        其他技术研究与开发支出</t>
    <phoneticPr fontId="4" type="noConversion"/>
  </si>
  <si>
    <t xml:space="preserve">    科技条件与服务</t>
  </si>
  <si>
    <t xml:space="preserve">        技术创新服务体系</t>
    <phoneticPr fontId="4" type="noConversion"/>
  </si>
  <si>
    <t xml:space="preserve">        科技条件专项</t>
    <phoneticPr fontId="4" type="noConversion"/>
  </si>
  <si>
    <t xml:space="preserve">        其他科技条件与服务支出</t>
    <phoneticPr fontId="4" type="noConversion"/>
  </si>
  <si>
    <t xml:space="preserve">    社会科学</t>
  </si>
  <si>
    <t xml:space="preserve">        社会科学研究机构</t>
    <phoneticPr fontId="4" type="noConversion"/>
  </si>
  <si>
    <t xml:space="preserve">        社会科学研究</t>
    <phoneticPr fontId="4" type="noConversion"/>
  </si>
  <si>
    <t xml:space="preserve">        社科基金支出</t>
    <phoneticPr fontId="4" type="noConversion"/>
  </si>
  <si>
    <t xml:space="preserve">        其他社会科学支出</t>
    <phoneticPr fontId="4" type="noConversion"/>
  </si>
  <si>
    <t xml:space="preserve">    科学技术普及</t>
  </si>
  <si>
    <t xml:space="preserve">        科普活动</t>
    <phoneticPr fontId="4" type="noConversion"/>
  </si>
  <si>
    <t xml:space="preserve">        青少年科技活动</t>
    <phoneticPr fontId="4" type="noConversion"/>
  </si>
  <si>
    <t xml:space="preserve">        学术交流活动</t>
    <phoneticPr fontId="4" type="noConversion"/>
  </si>
  <si>
    <t xml:space="preserve">        科技馆站</t>
    <phoneticPr fontId="4" type="noConversion"/>
  </si>
  <si>
    <t xml:space="preserve">        其他科学技术普及支出</t>
    <phoneticPr fontId="4" type="noConversion"/>
  </si>
  <si>
    <t xml:space="preserve">    科技交流与合作</t>
  </si>
  <si>
    <t xml:space="preserve">        国际交流与合作</t>
    <phoneticPr fontId="4" type="noConversion"/>
  </si>
  <si>
    <t xml:space="preserve">        重大科技合作项目</t>
    <phoneticPr fontId="4" type="noConversion"/>
  </si>
  <si>
    <t xml:space="preserve">        其他科技交流与合作支出</t>
    <phoneticPr fontId="4" type="noConversion"/>
  </si>
  <si>
    <t xml:space="preserve">    科技重大项目</t>
    <phoneticPr fontId="4" type="noConversion"/>
  </si>
  <si>
    <t xml:space="preserve">        科技重大专项</t>
    <phoneticPr fontId="4" type="noConversion"/>
  </si>
  <si>
    <t xml:space="preserve">        重点研发计划</t>
    <phoneticPr fontId="4" type="noConversion"/>
  </si>
  <si>
    <t xml:space="preserve">    其他科学技术支出</t>
  </si>
  <si>
    <t xml:space="preserve">        科技奖励</t>
    <phoneticPr fontId="4" type="noConversion"/>
  </si>
  <si>
    <t xml:space="preserve">        核应急</t>
    <phoneticPr fontId="4" type="noConversion"/>
  </si>
  <si>
    <t xml:space="preserve">        转制科研机构</t>
    <phoneticPr fontId="4" type="noConversion"/>
  </si>
  <si>
    <t xml:space="preserve">        其他科学技术支出</t>
    <phoneticPr fontId="4" type="noConversion"/>
  </si>
  <si>
    <t>（七）文化体育与传媒支出</t>
    <phoneticPr fontId="4" type="noConversion"/>
  </si>
  <si>
    <t xml:space="preserve">    文化</t>
  </si>
  <si>
    <t xml:space="preserve">        图书馆</t>
    <phoneticPr fontId="4" type="noConversion"/>
  </si>
  <si>
    <t xml:space="preserve">        文化展示及纪念机构</t>
    <phoneticPr fontId="4" type="noConversion"/>
  </si>
  <si>
    <t xml:space="preserve">        艺术表演场所</t>
    <phoneticPr fontId="4" type="noConversion"/>
  </si>
  <si>
    <t xml:space="preserve">        艺术表演团体</t>
    <phoneticPr fontId="4" type="noConversion"/>
  </si>
  <si>
    <t xml:space="preserve">        文化活动</t>
    <phoneticPr fontId="4" type="noConversion"/>
  </si>
  <si>
    <t xml:space="preserve">        群众文化</t>
    <phoneticPr fontId="4" type="noConversion"/>
  </si>
  <si>
    <t xml:space="preserve">        文化交流与合作</t>
    <phoneticPr fontId="4" type="noConversion"/>
  </si>
  <si>
    <t xml:space="preserve">        文化创作与保护</t>
    <phoneticPr fontId="4" type="noConversion"/>
  </si>
  <si>
    <t xml:space="preserve">        文化市场管理</t>
    <phoneticPr fontId="4" type="noConversion"/>
  </si>
  <si>
    <t xml:space="preserve">        其他文化支出</t>
    <phoneticPr fontId="4" type="noConversion"/>
  </si>
  <si>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</si>
  <si>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</si>
  <si>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</si>
  <si>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</si>
  <si>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</si>
  <si>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</si>
  <si>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</si>
  <si>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</si>
  <si>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</si>
  <si>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</si>
  <si>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</si>
  <si>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</si>
  <si>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</si>
  <si>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新闻出版广播影视</t>
    <phoneticPr fontId="4" type="noConversion"/>
  </si>
  <si>
    <t xml:space="preserve">        广播</t>
  </si>
  <si>
    <t xml:space="preserve">        电视</t>
  </si>
  <si>
    <t xml:space="preserve">        电影</t>
  </si>
  <si>
    <t xml:space="preserve">        新闻通讯</t>
    <phoneticPr fontId="4" type="noConversion"/>
  </si>
  <si>
    <t xml:space="preserve">        出版发行</t>
    <phoneticPr fontId="4" type="noConversion"/>
  </si>
  <si>
    <t xml:space="preserve">        版权管理</t>
    <phoneticPr fontId="4" type="noConversion"/>
  </si>
  <si>
    <t xml:space="preserve">        其他新闻出版广播影视支出</t>
    <phoneticPr fontId="4" type="noConversion"/>
  </si>
  <si>
    <t xml:space="preserve">    其他文化体育与传媒支出</t>
  </si>
  <si>
    <t xml:space="preserve">        宣传文化发展专项支出</t>
  </si>
  <si>
    <t xml:space="preserve">        文化产业发展专项支出</t>
  </si>
  <si>
    <t xml:space="preserve">        其他文化体育与传媒支出</t>
  </si>
  <si>
    <t>（八）社会保障和就业支出</t>
    <phoneticPr fontId="4" type="noConversion"/>
  </si>
  <si>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</si>
  <si>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</si>
  <si>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</si>
  <si>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</si>
  <si>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</si>
  <si>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</si>
  <si>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</si>
  <si>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</si>
  <si>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phoneticPr fontId="4" type="noConversion"/>
  </si>
  <si>
    <t xml:space="preserve">        其他人力资源和社会保障管理事务支出</t>
  </si>
  <si>
    <t xml:space="preserve">    民政管理事务</t>
  </si>
  <si>
    <t xml:space="preserve">        拥军优属</t>
  </si>
  <si>
    <t xml:space="preserve">        老龄事务</t>
  </si>
  <si>
    <t xml:space="preserve">        民间组织管理</t>
  </si>
  <si>
    <t xml:space="preserve">        行政区划和地名管理</t>
  </si>
  <si>
    <t xml:space="preserve">        基层政权和社区建设</t>
  </si>
  <si>
    <t xml:space="preserve">        部队供应</t>
  </si>
  <si>
    <t xml:space="preserve">        其他民政管理事务支出</t>
  </si>
  <si>
    <t xml:space="preserve">    补充全国社会保障基金</t>
    <phoneticPr fontId="4" type="noConversion"/>
  </si>
  <si>
    <t xml:space="preserve">        用一般公共预算补充基金</t>
    <phoneticPr fontId="4" type="noConversion"/>
  </si>
  <si>
    <t xml:space="preserve">    行政事业单位离退休</t>
  </si>
  <si>
    <t xml:space="preserve">        归口管理的行政单位离退休</t>
  </si>
  <si>
    <t xml:space="preserve">        事业单位离退休</t>
  </si>
  <si>
    <t xml:space="preserve">        离退休人员管理机构</t>
  </si>
  <si>
    <t xml:space="preserve">        未归口管理的行政单位离退休</t>
  </si>
  <si>
    <t xml:space="preserve">        机关事业单位基本养老保险缴费支出</t>
    <phoneticPr fontId="4" type="noConversion"/>
  </si>
  <si>
    <t xml:space="preserve">        机关事业单位职业年金缴费支出</t>
    <phoneticPr fontId="4" type="noConversion"/>
  </si>
  <si>
    <t xml:space="preserve">        对机关事业单位基本养老保险基金的补助</t>
    <phoneticPr fontId="4" type="noConversion"/>
  </si>
  <si>
    <t xml:space="preserve">        其他行政事业单位离退休支出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</si>
  <si>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</si>
  <si>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</si>
  <si>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</si>
  <si>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</si>
  <si>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</si>
  <si>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phoneticPr fontId="4" type="noConversion"/>
  </si>
  <si>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</si>
  <si>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</si>
  <si>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</si>
  <si>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</si>
  <si>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</si>
  <si>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</si>
  <si>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phoneticPr fontId="4" type="noConversion"/>
  </si>
  <si>
    <t xml:space="preserve">        其他就业补助支出</t>
  </si>
  <si>
    <t xml:space="preserve">    抚恤</t>
  </si>
  <si>
    <t xml:space="preserve">        死亡抚恤</t>
    <phoneticPr fontId="4" type="noConversion"/>
  </si>
  <si>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</si>
  <si>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</si>
  <si>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</si>
  <si>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</si>
  <si>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</si>
  <si>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</si>
  <si>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</si>
  <si>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phoneticPr fontId="4" type="noConversion"/>
  </si>
  <si>
    <t xml:space="preserve">        军队移交政府的离退休人员安置</t>
  </si>
  <si>
    <t xml:space="preserve">        军队移交政府离退休干部管理机构</t>
  </si>
  <si>
    <t xml:space="preserve">        退役士兵管理教育</t>
  </si>
  <si>
    <t xml:space="preserve">        其他退役安置支出</t>
  </si>
  <si>
    <t xml:space="preserve">    社会福利</t>
  </si>
  <si>
    <t xml:space="preserve">        儿童福利</t>
    <phoneticPr fontId="4" type="noConversion"/>
  </si>
  <si>
    <t xml:space="preserve">        老年福利</t>
  </si>
  <si>
    <t xml:space="preserve">        假肢矫形</t>
  </si>
  <si>
    <t xml:space="preserve">        殡葬</t>
  </si>
  <si>
    <t xml:space="preserve">        社会福利事业单位</t>
  </si>
  <si>
    <t xml:space="preserve">        其他社会福利支出</t>
    <phoneticPr fontId="4" type="noConversion"/>
  </si>
  <si>
    <t xml:space="preserve">    残疾人事业</t>
  </si>
  <si>
    <t xml:space="preserve">        残疾人康复</t>
  </si>
  <si>
    <t xml:space="preserve">        残疾人就业和扶贫</t>
  </si>
  <si>
    <t xml:space="preserve">        残疾人体育</t>
    <phoneticPr fontId="4" type="noConversion"/>
  </si>
  <si>
    <t xml:space="preserve">        残疾人生活和护理补贴</t>
    <phoneticPr fontId="4" type="noConversion"/>
  </si>
  <si>
    <t xml:space="preserve">        其他残疾人事业支出</t>
    <phoneticPr fontId="4" type="noConversion"/>
  </si>
  <si>
    <t xml:space="preserve">    自然灾害生活救助</t>
  </si>
  <si>
    <t xml:space="preserve">        中央自然灾害生活补助</t>
    <phoneticPr fontId="4" type="noConversion"/>
  </si>
  <si>
    <t xml:space="preserve">        地方自然灾害生活补助</t>
  </si>
  <si>
    <t xml:space="preserve">        自然灾害灾后重建补助</t>
  </si>
  <si>
    <t xml:space="preserve">        其他自然灾害生活救助支出</t>
  </si>
  <si>
    <t xml:space="preserve">    红十字事业</t>
  </si>
  <si>
    <t xml:space="preserve">        其他红十字事业支出</t>
  </si>
  <si>
    <t xml:space="preserve">    最低生活保障</t>
    <phoneticPr fontId="4" type="noConversion"/>
  </si>
  <si>
    <t xml:space="preserve">        城市最低生活保障金支出</t>
    <phoneticPr fontId="4" type="noConversion"/>
  </si>
  <si>
    <t xml:space="preserve">        农村最低生活保障金支出</t>
    <phoneticPr fontId="4" type="noConversion"/>
  </si>
  <si>
    <t xml:space="preserve">    临时救助</t>
    <phoneticPr fontId="4" type="noConversion"/>
  </si>
  <si>
    <t xml:space="preserve">        临时救助支出</t>
    <phoneticPr fontId="4" type="noConversion"/>
  </si>
  <si>
    <t xml:space="preserve">        流浪乞讨人员救助支出</t>
    <phoneticPr fontId="4" type="noConversion"/>
  </si>
  <si>
    <t xml:space="preserve">    特困人员救助供养</t>
    <phoneticPr fontId="4" type="noConversion"/>
  </si>
  <si>
    <t xml:space="preserve">        城市救助特困人员供养支出</t>
    <phoneticPr fontId="4" type="noConversion"/>
  </si>
  <si>
    <t xml:space="preserve">        农村特困人员救助供养支出</t>
    <phoneticPr fontId="4" type="noConversion"/>
  </si>
  <si>
    <t xml:space="preserve">    补充道路交通事故社会救助基金</t>
  </si>
  <si>
    <t xml:space="preserve">        交强险营业税补助基金支出</t>
    <phoneticPr fontId="4" type="noConversion"/>
  </si>
  <si>
    <t xml:space="preserve">        交强险罚款收入补助基金支出</t>
    <phoneticPr fontId="4" type="noConversion"/>
  </si>
  <si>
    <t xml:space="preserve">    其他生活救助</t>
    <phoneticPr fontId="4" type="noConversion"/>
  </si>
  <si>
    <t xml:space="preserve">        其他城市生活救助</t>
    <phoneticPr fontId="4" type="noConversion"/>
  </si>
  <si>
    <t xml:space="preserve">        其他农村生活救助</t>
    <phoneticPr fontId="4" type="noConversion"/>
  </si>
  <si>
    <t xml:space="preserve">    财政对基本养老保险基金的补助</t>
    <phoneticPr fontId="4" type="noConversion"/>
  </si>
  <si>
    <t xml:space="preserve">        财政对企业职工基本养老保险基金的补助</t>
    <phoneticPr fontId="4" type="noConversion"/>
  </si>
  <si>
    <t xml:space="preserve">        财政对城乡居民基本养老保险基金的补助</t>
    <phoneticPr fontId="4" type="noConversion"/>
  </si>
  <si>
    <t xml:space="preserve">        财政对其他基本养老保险基金的补助</t>
    <phoneticPr fontId="4" type="noConversion"/>
  </si>
  <si>
    <t xml:space="preserve">    财政对其他社会保险基金的补助</t>
    <phoneticPr fontId="4" type="noConversion"/>
  </si>
  <si>
    <t xml:space="preserve">        财政对失业保险基金的补助</t>
    <phoneticPr fontId="4" type="noConversion"/>
  </si>
  <si>
    <t xml:space="preserve">        财政对工伤保险基金的补助</t>
    <phoneticPr fontId="4" type="noConversion"/>
  </si>
  <si>
    <t xml:space="preserve">        财政对生育保险基金的补助</t>
    <phoneticPr fontId="4" type="noConversion"/>
  </si>
  <si>
    <t xml:space="preserve">        其他财政对社会保险基金的补助</t>
    <phoneticPr fontId="4" type="noConversion"/>
  </si>
  <si>
    <t xml:space="preserve">    其他社会保障和就业支出</t>
  </si>
  <si>
    <t>（九）医疗卫生与计划生育支出</t>
    <phoneticPr fontId="4" type="noConversion"/>
  </si>
  <si>
    <t xml:space="preserve">    医疗卫生与计划生育管理事务</t>
    <phoneticPr fontId="4" type="noConversion"/>
  </si>
  <si>
    <t xml:space="preserve">        其他医疗卫生与计划生育管理事务支出</t>
    <phoneticPr fontId="4" type="noConversion"/>
  </si>
  <si>
    <t xml:space="preserve">    公立医院</t>
  </si>
  <si>
    <t xml:space="preserve">        综合医院</t>
    <phoneticPr fontId="4" type="noConversion"/>
  </si>
  <si>
    <t xml:space="preserve">        中医（民族）医院</t>
    <phoneticPr fontId="4" type="noConversion"/>
  </si>
  <si>
    <t xml:space="preserve">        传染病医院</t>
    <phoneticPr fontId="4" type="noConversion"/>
  </si>
  <si>
    <t xml:space="preserve">        职业病防治医院</t>
    <phoneticPr fontId="4" type="noConversion"/>
  </si>
  <si>
    <t xml:space="preserve">        精神病医院</t>
    <phoneticPr fontId="4" type="noConversion"/>
  </si>
  <si>
    <t xml:space="preserve">        妇产医院</t>
    <phoneticPr fontId="4" type="noConversion"/>
  </si>
  <si>
    <t xml:space="preserve">        儿童医院</t>
    <phoneticPr fontId="4" type="noConversion"/>
  </si>
  <si>
    <t xml:space="preserve">        其他专科医院</t>
    <phoneticPr fontId="4" type="noConversion"/>
  </si>
  <si>
    <t xml:space="preserve">        福利医院</t>
    <phoneticPr fontId="4" type="noConversion"/>
  </si>
  <si>
    <t xml:space="preserve">        行业医院</t>
    <phoneticPr fontId="4" type="noConversion"/>
  </si>
  <si>
    <t xml:space="preserve">        处理医疗欠费</t>
    <phoneticPr fontId="4" type="noConversion"/>
  </si>
  <si>
    <t xml:space="preserve">        其他公立医院支出</t>
    <phoneticPr fontId="4" type="noConversion"/>
  </si>
  <si>
    <t xml:space="preserve">    基层医疗卫生机构</t>
  </si>
  <si>
    <t xml:space="preserve">        城市社区卫生机构</t>
    <phoneticPr fontId="4" type="noConversion"/>
  </si>
  <si>
    <t xml:space="preserve">        乡镇卫生院</t>
    <phoneticPr fontId="4" type="noConversion"/>
  </si>
  <si>
    <t xml:space="preserve">        其他基层医疗卫生机构支出</t>
    <phoneticPr fontId="4" type="noConversion"/>
  </si>
  <si>
    <t xml:space="preserve">    公共卫生</t>
  </si>
  <si>
    <t xml:space="preserve">        疾病预防控制机构</t>
    <phoneticPr fontId="4" type="noConversion"/>
  </si>
  <si>
    <t xml:space="preserve">        卫生监督机构</t>
    <phoneticPr fontId="4" type="noConversion"/>
  </si>
  <si>
    <t xml:space="preserve">        妇幼保健机构</t>
    <phoneticPr fontId="4" type="noConversion"/>
  </si>
  <si>
    <t xml:space="preserve">        精神卫生机构</t>
    <phoneticPr fontId="4" type="noConversion"/>
  </si>
  <si>
    <t xml:space="preserve">        应急救治机构</t>
    <phoneticPr fontId="4" type="noConversion"/>
  </si>
  <si>
    <t xml:space="preserve">        采供血机构</t>
    <phoneticPr fontId="4" type="noConversion"/>
  </si>
  <si>
    <t xml:space="preserve">        其他专业公共卫生机构</t>
    <phoneticPr fontId="4" type="noConversion"/>
  </si>
  <si>
    <t xml:space="preserve">        基本公共卫生服务</t>
    <phoneticPr fontId="4" type="noConversion"/>
  </si>
  <si>
    <t xml:space="preserve">        重大公共卫生专项</t>
    <phoneticPr fontId="4" type="noConversion"/>
  </si>
  <si>
    <t xml:space="preserve">        突发公共卫生事件应急处理</t>
    <phoneticPr fontId="4" type="noConversion"/>
  </si>
  <si>
    <t xml:space="preserve">        其他公共卫生支出</t>
    <phoneticPr fontId="4" type="noConversion"/>
  </si>
  <si>
    <t xml:space="preserve">    中医药</t>
  </si>
  <si>
    <t xml:space="preserve">        中医（民族医）药专项</t>
    <phoneticPr fontId="4" type="noConversion"/>
  </si>
  <si>
    <t xml:space="preserve">        其他中医药支出</t>
    <phoneticPr fontId="4" type="noConversion"/>
  </si>
  <si>
    <t xml:space="preserve">    计划生育事务</t>
    <phoneticPr fontId="4" type="noConversion"/>
  </si>
  <si>
    <t xml:space="preserve">        计划生育机构</t>
    <phoneticPr fontId="4" type="noConversion"/>
  </si>
  <si>
    <t xml:space="preserve">        计划生育服务</t>
    <phoneticPr fontId="4" type="noConversion"/>
  </si>
  <si>
    <t xml:space="preserve">        其他计划生育事务支出</t>
    <phoneticPr fontId="4" type="noConversion"/>
  </si>
  <si>
    <t xml:space="preserve">    食品和药品监督管理事务</t>
  </si>
  <si>
    <t xml:space="preserve">        药品事务</t>
    <phoneticPr fontId="4" type="noConversion"/>
  </si>
  <si>
    <t xml:space="preserve">        化妆品事务</t>
    <phoneticPr fontId="4" type="noConversion"/>
  </si>
  <si>
    <t xml:space="preserve">        医疗器械事务</t>
    <phoneticPr fontId="4" type="noConversion"/>
  </si>
  <si>
    <t xml:space="preserve">        食品安全事务</t>
    <phoneticPr fontId="4" type="noConversion"/>
  </si>
  <si>
    <t xml:space="preserve">        其他食品和药品监督管理事务支出</t>
    <phoneticPr fontId="4" type="noConversion"/>
  </si>
  <si>
    <t xml:space="preserve">    行政事业单位医疗</t>
    <phoneticPr fontId="4" type="noConversion"/>
  </si>
  <si>
    <t xml:space="preserve">        行政单位医疗</t>
    <phoneticPr fontId="4" type="noConversion"/>
  </si>
  <si>
    <t xml:space="preserve">        事业单位医疗</t>
    <phoneticPr fontId="4" type="noConversion"/>
  </si>
  <si>
    <t xml:space="preserve">        公务员医疗补助</t>
    <phoneticPr fontId="4" type="noConversion"/>
  </si>
  <si>
    <t xml:space="preserve">        其他行政事业单位医疗支出</t>
    <phoneticPr fontId="4" type="noConversion"/>
  </si>
  <si>
    <t xml:space="preserve">    财政对基本医疗保险基金的补助</t>
    <phoneticPr fontId="4" type="noConversion"/>
  </si>
  <si>
    <t xml:space="preserve">        财政对城镇职工基本医疗保险基金的补助</t>
    <phoneticPr fontId="4" type="noConversion"/>
  </si>
  <si>
    <t xml:space="preserve">        财政对城乡居民基本医疗保险基金的补助</t>
    <phoneticPr fontId="4" type="noConversion"/>
  </si>
  <si>
    <t xml:space="preserve">        财政对新型农村合作医疗基金的补助</t>
    <phoneticPr fontId="4" type="noConversion"/>
  </si>
  <si>
    <t xml:space="preserve">        财政对城镇居民基本医疗保险基金的补助</t>
    <phoneticPr fontId="4" type="noConversion"/>
  </si>
  <si>
    <t xml:space="preserve">        财政对其他基本医疗保险基金的补助</t>
    <phoneticPr fontId="4" type="noConversion"/>
  </si>
  <si>
    <t xml:space="preserve">    医疗救助</t>
    <phoneticPr fontId="4" type="noConversion"/>
  </si>
  <si>
    <t xml:space="preserve">        城乡医疗救助</t>
    <phoneticPr fontId="4" type="noConversion"/>
  </si>
  <si>
    <t xml:space="preserve">        疾病应急救助</t>
    <phoneticPr fontId="4" type="noConversion"/>
  </si>
  <si>
    <t xml:space="preserve">        其他医疗救助支出</t>
    <phoneticPr fontId="4" type="noConversion"/>
  </si>
  <si>
    <t xml:space="preserve">    优抚对象医疗</t>
    <phoneticPr fontId="4" type="noConversion"/>
  </si>
  <si>
    <t xml:space="preserve">        优抚对象医疗补助</t>
    <phoneticPr fontId="4" type="noConversion"/>
  </si>
  <si>
    <t xml:space="preserve">        其他优抚对象医疗支出</t>
    <phoneticPr fontId="4" type="noConversion"/>
  </si>
  <si>
    <t xml:space="preserve">    其他医疗卫生与计划生育支出</t>
    <phoneticPr fontId="4" type="noConversion"/>
  </si>
  <si>
    <t>（十）节能环保支出</t>
    <phoneticPr fontId="4" type="noConversion"/>
  </si>
  <si>
    <t xml:space="preserve">    环境保护管理事务</t>
  </si>
  <si>
    <t xml:space="preserve">        环境保护宣传</t>
    <phoneticPr fontId="4" type="noConversion"/>
  </si>
  <si>
    <t xml:space="preserve">        环境保护法规、规划及标准</t>
    <phoneticPr fontId="4" type="noConversion"/>
  </si>
  <si>
    <t xml:space="preserve">        环境国际合作及履约</t>
    <phoneticPr fontId="4" type="noConversion"/>
  </si>
  <si>
    <t xml:space="preserve">        环境保护行政许可</t>
    <phoneticPr fontId="4" type="noConversion"/>
  </si>
  <si>
    <t xml:space="preserve">        其他环境保护管理事务支出</t>
    <phoneticPr fontId="4" type="noConversion"/>
  </si>
  <si>
    <t xml:space="preserve">    环境监测与监察</t>
  </si>
  <si>
    <t xml:space="preserve">        建设项目环评审查与监督</t>
    <phoneticPr fontId="4" type="noConversion"/>
  </si>
  <si>
    <t xml:space="preserve">        核与辐射安全监督</t>
    <phoneticPr fontId="4" type="noConversion"/>
  </si>
  <si>
    <t xml:space="preserve">        其他环境监测与监察支出</t>
    <phoneticPr fontId="4" type="noConversion"/>
  </si>
  <si>
    <t xml:space="preserve">    污染防治</t>
  </si>
  <si>
    <t xml:space="preserve">        大气</t>
    <phoneticPr fontId="4" type="noConversion"/>
  </si>
  <si>
    <t xml:space="preserve">        水体</t>
    <phoneticPr fontId="4" type="noConversion"/>
  </si>
  <si>
    <t xml:space="preserve">        噪声</t>
    <phoneticPr fontId="4" type="noConversion"/>
  </si>
  <si>
    <t xml:space="preserve">        固体废弃物与化学品</t>
    <phoneticPr fontId="4" type="noConversion"/>
  </si>
  <si>
    <t xml:space="preserve">        放射源和放射性废物监管</t>
    <phoneticPr fontId="4" type="noConversion"/>
  </si>
  <si>
    <t xml:space="preserve">        辐射</t>
    <phoneticPr fontId="4" type="noConversion"/>
  </si>
  <si>
    <t xml:space="preserve">        排污费安排的支出</t>
    <phoneticPr fontId="4" type="noConversion"/>
  </si>
  <si>
    <t xml:space="preserve">        其他污染防治支出</t>
    <phoneticPr fontId="4" type="noConversion"/>
  </si>
  <si>
    <t xml:space="preserve">    自然生态保护</t>
  </si>
  <si>
    <t xml:space="preserve">        生态保护</t>
    <phoneticPr fontId="4" type="noConversion"/>
  </si>
  <si>
    <t xml:space="preserve">        农村环境保护</t>
    <phoneticPr fontId="4" type="noConversion"/>
  </si>
  <si>
    <t xml:space="preserve">        自然保护区</t>
    <phoneticPr fontId="4" type="noConversion"/>
  </si>
  <si>
    <t xml:space="preserve">        生物及物种资源保护</t>
    <phoneticPr fontId="4" type="noConversion"/>
  </si>
  <si>
    <t xml:space="preserve">        其他自然生态保护支出</t>
    <phoneticPr fontId="4" type="noConversion"/>
  </si>
  <si>
    <t xml:space="preserve">    天然林保护</t>
  </si>
  <si>
    <t xml:space="preserve">        森林管护</t>
    <phoneticPr fontId="4" type="noConversion"/>
  </si>
  <si>
    <t xml:space="preserve">        社会保险补助</t>
    <phoneticPr fontId="4" type="noConversion"/>
  </si>
  <si>
    <t xml:space="preserve">        政策性社会性支出补助</t>
    <phoneticPr fontId="4" type="noConversion"/>
  </si>
  <si>
    <t xml:space="preserve">        天然林保护工程建设</t>
    <phoneticPr fontId="4" type="noConversion"/>
  </si>
  <si>
    <t xml:space="preserve">        其他天然林保护支出</t>
    <phoneticPr fontId="4" type="noConversion"/>
  </si>
  <si>
    <t xml:space="preserve">    退耕还林</t>
  </si>
  <si>
    <t xml:space="preserve">        退耕现金</t>
    <phoneticPr fontId="4" type="noConversion"/>
  </si>
  <si>
    <t xml:space="preserve">        退耕还林粮食折现补贴</t>
    <phoneticPr fontId="4" type="noConversion"/>
  </si>
  <si>
    <t xml:space="preserve">        退耕还林粮食费用补贴</t>
    <phoneticPr fontId="4" type="noConversion"/>
  </si>
  <si>
    <t xml:space="preserve">        退耕还林工程建设</t>
    <phoneticPr fontId="4" type="noConversion"/>
  </si>
  <si>
    <t xml:space="preserve">        其他退耕还林支出</t>
    <phoneticPr fontId="4" type="noConversion"/>
  </si>
  <si>
    <t xml:space="preserve">    风沙荒漠治理</t>
  </si>
  <si>
    <t xml:space="preserve">        京津风沙源治理工程建设</t>
    <phoneticPr fontId="4" type="noConversion"/>
  </si>
  <si>
    <t xml:space="preserve">        其他风沙荒漠治理支出</t>
    <phoneticPr fontId="4" type="noConversion"/>
  </si>
  <si>
    <t xml:space="preserve">    退牧还草</t>
  </si>
  <si>
    <t xml:space="preserve">        退牧还草工程建设</t>
    <phoneticPr fontId="4" type="noConversion"/>
  </si>
  <si>
    <t xml:space="preserve">        其他退牧还草支出</t>
    <phoneticPr fontId="4" type="noConversion"/>
  </si>
  <si>
    <t xml:space="preserve">    已垦草原退耕还草</t>
  </si>
  <si>
    <t xml:space="preserve">    能源节约利用</t>
  </si>
  <si>
    <t xml:space="preserve">    污染减排</t>
  </si>
  <si>
    <t xml:space="preserve">        环境监测与信息</t>
    <phoneticPr fontId="4" type="noConversion"/>
  </si>
  <si>
    <t xml:space="preserve">        环境执法监察</t>
    <phoneticPr fontId="4" type="noConversion"/>
  </si>
  <si>
    <t xml:space="preserve">        减排专项支出</t>
    <phoneticPr fontId="4" type="noConversion"/>
  </si>
  <si>
    <t xml:space="preserve">        清洁生产专项支出</t>
    <phoneticPr fontId="4" type="noConversion"/>
  </si>
  <si>
    <t xml:space="preserve">        其他污染减排支出</t>
    <phoneticPr fontId="4" type="noConversion"/>
  </si>
  <si>
    <t xml:space="preserve">    可再生能源</t>
  </si>
  <si>
    <t xml:space="preserve">    循环经济</t>
    <phoneticPr fontId="4" type="noConversion"/>
  </si>
  <si>
    <t xml:space="preserve">    能源管理事务</t>
  </si>
  <si>
    <t xml:space="preserve">        能源预测预警</t>
    <phoneticPr fontId="4" type="noConversion"/>
  </si>
  <si>
    <t xml:space="preserve">        能源战略规划与实施</t>
    <phoneticPr fontId="4" type="noConversion"/>
  </si>
  <si>
    <t xml:space="preserve">        能源科技装备</t>
    <phoneticPr fontId="4" type="noConversion"/>
  </si>
  <si>
    <t xml:space="preserve">        能源行业管理</t>
    <phoneticPr fontId="4" type="noConversion"/>
  </si>
  <si>
    <t xml:space="preserve">        能源管理</t>
    <phoneticPr fontId="4" type="noConversion"/>
  </si>
  <si>
    <t xml:space="preserve">        石油储备发展管理</t>
    <phoneticPr fontId="4" type="noConversion"/>
  </si>
  <si>
    <t xml:space="preserve">        能源调查</t>
    <phoneticPr fontId="4" type="noConversion"/>
  </si>
  <si>
    <t xml:space="preserve">        农村电网建设</t>
    <phoneticPr fontId="4" type="noConversion"/>
  </si>
  <si>
    <t xml:space="preserve">        其他能源管理事务支出</t>
    <phoneticPr fontId="4" type="noConversion"/>
  </si>
  <si>
    <t xml:space="preserve">    其他节能环保支出</t>
  </si>
  <si>
    <t>（十一）城乡社区支出</t>
    <phoneticPr fontId="4" type="noConversion"/>
  </si>
  <si>
    <t xml:space="preserve">    城乡社区管理事务</t>
  </si>
  <si>
    <t xml:space="preserve">        城管执法</t>
    <phoneticPr fontId="4" type="noConversion"/>
  </si>
  <si>
    <t xml:space="preserve">        工程建设标准规范编制与监管</t>
    <phoneticPr fontId="4" type="noConversion"/>
  </si>
  <si>
    <t xml:space="preserve">        工程建设管理</t>
    <phoneticPr fontId="4" type="noConversion"/>
  </si>
  <si>
    <t xml:space="preserve">        市政公用行业市场监管</t>
    <phoneticPr fontId="4" type="noConversion"/>
  </si>
  <si>
    <t xml:space="preserve">        国家重点风景区规划与保护</t>
    <phoneticPr fontId="4" type="noConversion"/>
  </si>
  <si>
    <t xml:space="preserve">        住宅建设与房地产市场监管</t>
    <phoneticPr fontId="4" type="noConversion"/>
  </si>
  <si>
    <t xml:space="preserve">        执业资格注册、资质审查</t>
    <phoneticPr fontId="4" type="noConversion"/>
  </si>
  <si>
    <t xml:space="preserve">        其他城乡社区管理事务支出</t>
    <phoneticPr fontId="4" type="noConversion"/>
  </si>
  <si>
    <t xml:space="preserve">    城乡社区规划与管理</t>
  </si>
  <si>
    <t xml:space="preserve">    城乡社区公共设施</t>
  </si>
  <si>
    <t xml:space="preserve">        小城镇基础设施建设</t>
    <phoneticPr fontId="4" type="noConversion"/>
  </si>
  <si>
    <t xml:space="preserve">        其他城乡社区公共设施支出</t>
    <phoneticPr fontId="4" type="noConversion"/>
  </si>
  <si>
    <t xml:space="preserve">    城乡社区环境卫生</t>
  </si>
  <si>
    <t xml:space="preserve">    建设市场管理与监督</t>
  </si>
  <si>
    <t xml:space="preserve">    其他城乡社区支出</t>
  </si>
  <si>
    <t>（十二）农林水支出</t>
    <phoneticPr fontId="4" type="noConversion"/>
  </si>
  <si>
    <t xml:space="preserve">    农业</t>
  </si>
  <si>
    <t xml:space="preserve">        农垦运行</t>
    <phoneticPr fontId="4" type="noConversion"/>
  </si>
  <si>
    <t xml:space="preserve">        科技转化与推广服务</t>
    <phoneticPr fontId="4" type="noConversion"/>
  </si>
  <si>
    <t xml:space="preserve">        病虫害控制</t>
    <phoneticPr fontId="4" type="noConversion"/>
  </si>
  <si>
    <t xml:space="preserve">        农产品质量安全</t>
    <phoneticPr fontId="4" type="noConversion"/>
  </si>
  <si>
    <t xml:space="preserve">        执法监管</t>
    <phoneticPr fontId="4" type="noConversion"/>
  </si>
  <si>
    <t xml:space="preserve">        统计监测与信息服务</t>
    <phoneticPr fontId="4" type="noConversion"/>
  </si>
  <si>
    <t xml:space="preserve">        农业行业业务管理</t>
    <phoneticPr fontId="4" type="noConversion"/>
  </si>
  <si>
    <t xml:space="preserve">        对外交流与合作</t>
    <phoneticPr fontId="4" type="noConversion"/>
  </si>
  <si>
    <t xml:space="preserve">        防灾救灾</t>
    <phoneticPr fontId="4" type="noConversion"/>
  </si>
  <si>
    <t xml:space="preserve">        稳定农民收入补贴</t>
    <phoneticPr fontId="4" type="noConversion"/>
  </si>
  <si>
    <t xml:space="preserve">        农业结构调整补贴</t>
    <phoneticPr fontId="4" type="noConversion"/>
  </si>
  <si>
    <t xml:space="preserve">        农业生产支持补贴</t>
    <phoneticPr fontId="4" type="noConversion"/>
  </si>
  <si>
    <t xml:space="preserve">        农业组织化与产业化经营</t>
    <phoneticPr fontId="4" type="noConversion"/>
  </si>
  <si>
    <t xml:space="preserve">        农产品加工与促销</t>
    <phoneticPr fontId="4" type="noConversion"/>
  </si>
  <si>
    <t xml:space="preserve">        农村公益事业</t>
    <phoneticPr fontId="4" type="noConversion"/>
  </si>
  <si>
    <t xml:space="preserve">        综合财力补助</t>
    <phoneticPr fontId="4" type="noConversion"/>
  </si>
  <si>
    <t xml:space="preserve">        农业资源保护修复与利用</t>
    <phoneticPr fontId="4" type="noConversion"/>
  </si>
  <si>
    <t xml:space="preserve">        农村道路建设</t>
    <phoneticPr fontId="4" type="noConversion"/>
  </si>
  <si>
    <t xml:space="preserve">        成品油价格改革对渔业的补贴</t>
    <phoneticPr fontId="4" type="noConversion"/>
  </si>
  <si>
    <t xml:space="preserve">        对高校毕业生到基层任职补助</t>
    <phoneticPr fontId="4" type="noConversion"/>
  </si>
  <si>
    <t xml:space="preserve">        其他农业支出</t>
    <phoneticPr fontId="4" type="noConversion"/>
  </si>
  <si>
    <t xml:space="preserve">    林业</t>
  </si>
  <si>
    <t xml:space="preserve">        林业事业机构</t>
    <phoneticPr fontId="4" type="noConversion"/>
  </si>
  <si>
    <t xml:space="preserve">        森林培育</t>
    <phoneticPr fontId="4" type="noConversion"/>
  </si>
  <si>
    <t xml:space="preserve">        林业技术推广</t>
    <phoneticPr fontId="4" type="noConversion"/>
  </si>
  <si>
    <t xml:space="preserve">        森林资源管理</t>
    <phoneticPr fontId="4" type="noConversion"/>
  </si>
  <si>
    <t xml:space="preserve">        森林资源监测</t>
    <phoneticPr fontId="4" type="noConversion"/>
  </si>
  <si>
    <t xml:space="preserve">        森林生态效益补偿</t>
    <phoneticPr fontId="4" type="noConversion"/>
  </si>
  <si>
    <t xml:space="preserve">        林业自然保护区</t>
    <phoneticPr fontId="4" type="noConversion"/>
  </si>
  <si>
    <t xml:space="preserve">        动植物保护</t>
    <phoneticPr fontId="4" type="noConversion"/>
  </si>
  <si>
    <t xml:space="preserve">        湿地保护</t>
    <phoneticPr fontId="4" type="noConversion"/>
  </si>
  <si>
    <t xml:space="preserve">        林业执法与监督</t>
    <phoneticPr fontId="4" type="noConversion"/>
  </si>
  <si>
    <t xml:space="preserve">        林业检疫检测</t>
    <phoneticPr fontId="4" type="noConversion"/>
  </si>
  <si>
    <t xml:space="preserve">        防沙治沙</t>
    <phoneticPr fontId="4" type="noConversion"/>
  </si>
  <si>
    <t xml:space="preserve">        林业质量安全</t>
    <phoneticPr fontId="4" type="noConversion"/>
  </si>
  <si>
    <t xml:space="preserve">        林业工程与项目管理</t>
    <phoneticPr fontId="4" type="noConversion"/>
  </si>
  <si>
    <t xml:space="preserve">        林业对外合作与交流</t>
    <phoneticPr fontId="4" type="noConversion"/>
  </si>
  <si>
    <t xml:space="preserve">        林业产业化</t>
    <phoneticPr fontId="4" type="noConversion"/>
  </si>
  <si>
    <t xml:space="preserve">        信息管理</t>
    <phoneticPr fontId="4" type="noConversion"/>
  </si>
  <si>
    <t xml:space="preserve">        林业政策制定与宣传</t>
    <phoneticPr fontId="4" type="noConversion"/>
  </si>
  <si>
    <t xml:space="preserve">        林业资金审计稽查</t>
    <phoneticPr fontId="4" type="noConversion"/>
  </si>
  <si>
    <t xml:space="preserve">        林区公共支出</t>
    <phoneticPr fontId="4" type="noConversion"/>
  </si>
  <si>
    <t xml:space="preserve">        林业贷款贴息</t>
    <phoneticPr fontId="4" type="noConversion"/>
  </si>
  <si>
    <t xml:space="preserve">        成品油价格改革对林业的补贴</t>
    <phoneticPr fontId="4" type="noConversion"/>
  </si>
  <si>
    <t xml:space="preserve">        林业防灾减灾</t>
    <phoneticPr fontId="4" type="noConversion"/>
  </si>
  <si>
    <t xml:space="preserve">        其他林业支出</t>
    <phoneticPr fontId="4" type="noConversion"/>
  </si>
  <si>
    <t xml:space="preserve">    水利</t>
  </si>
  <si>
    <t xml:space="preserve">        水利行业业务管理</t>
    <phoneticPr fontId="4" type="noConversion"/>
  </si>
  <si>
    <t xml:space="preserve">        水利工程建设</t>
    <phoneticPr fontId="4" type="noConversion"/>
  </si>
  <si>
    <t xml:space="preserve">        水利工程运行与维护</t>
    <phoneticPr fontId="4" type="noConversion"/>
  </si>
  <si>
    <t xml:space="preserve">        长江黄河等流域管理</t>
    <phoneticPr fontId="4" type="noConversion"/>
  </si>
  <si>
    <t xml:space="preserve">        水利前期工作</t>
    <phoneticPr fontId="4" type="noConversion"/>
  </si>
  <si>
    <t xml:space="preserve">        水利执法监督</t>
    <phoneticPr fontId="4" type="noConversion"/>
  </si>
  <si>
    <t xml:space="preserve">        水土保持</t>
    <phoneticPr fontId="4" type="noConversion"/>
  </si>
  <si>
    <t xml:space="preserve">        水资源节约管理与保护</t>
    <phoneticPr fontId="4" type="noConversion"/>
  </si>
  <si>
    <t xml:space="preserve">        水质监测</t>
    <phoneticPr fontId="4" type="noConversion"/>
  </si>
  <si>
    <t xml:space="preserve">        水文测报</t>
    <phoneticPr fontId="4" type="noConversion"/>
  </si>
  <si>
    <t xml:space="preserve">        防汛</t>
    <phoneticPr fontId="4" type="noConversion"/>
  </si>
  <si>
    <t xml:space="preserve">        抗旱</t>
    <phoneticPr fontId="4" type="noConversion"/>
  </si>
  <si>
    <t xml:space="preserve">        农田水利</t>
    <phoneticPr fontId="4" type="noConversion"/>
  </si>
  <si>
    <t xml:space="preserve">        水利技术推广</t>
    <phoneticPr fontId="4" type="noConversion"/>
  </si>
  <si>
    <t xml:space="preserve">        国际河流治理与管理</t>
    <phoneticPr fontId="4" type="noConversion"/>
  </si>
  <si>
    <t xml:space="preserve">        江河湖库水系综合整治</t>
    <phoneticPr fontId="4" type="noConversion"/>
  </si>
  <si>
    <t xml:space="preserve">        大中型水库移民后期扶持专项支出</t>
    <phoneticPr fontId="4" type="noConversion"/>
  </si>
  <si>
    <t xml:space="preserve">        水利安全监督</t>
    <phoneticPr fontId="4" type="noConversion"/>
  </si>
  <si>
    <t xml:space="preserve">        水资源费安排的支出</t>
    <phoneticPr fontId="4" type="noConversion"/>
  </si>
  <si>
    <t xml:space="preserve">        砂石资源费支出</t>
    <phoneticPr fontId="4" type="noConversion"/>
  </si>
  <si>
    <t xml:space="preserve">        水利建设移民支出</t>
    <phoneticPr fontId="4" type="noConversion"/>
  </si>
  <si>
    <t xml:space="preserve">        农村人畜饮水</t>
    <phoneticPr fontId="4" type="noConversion"/>
  </si>
  <si>
    <t xml:space="preserve">        其他水利支出</t>
    <phoneticPr fontId="4" type="noConversion"/>
  </si>
  <si>
    <t xml:space="preserve">    南水北调</t>
  </si>
  <si>
    <t xml:space="preserve">        南水北调工程建设</t>
    <phoneticPr fontId="4" type="noConversion"/>
  </si>
  <si>
    <t xml:space="preserve">        政策研究与信息管理</t>
    <phoneticPr fontId="4" type="noConversion"/>
  </si>
  <si>
    <t xml:space="preserve">        工程稽查</t>
    <phoneticPr fontId="4" type="noConversion"/>
  </si>
  <si>
    <t xml:space="preserve">        前期工作</t>
    <phoneticPr fontId="4" type="noConversion"/>
  </si>
  <si>
    <t xml:space="preserve">        南水北调技术推广</t>
    <phoneticPr fontId="4" type="noConversion"/>
  </si>
  <si>
    <t xml:space="preserve">        环境、移民及水资源管理与保护</t>
    <phoneticPr fontId="4" type="noConversion"/>
  </si>
  <si>
    <t xml:space="preserve">        其他南水北调支出</t>
    <phoneticPr fontId="4" type="noConversion"/>
  </si>
  <si>
    <t xml:space="preserve">    扶贫</t>
  </si>
  <si>
    <t xml:space="preserve">        农村基础设施建设</t>
    <phoneticPr fontId="4" type="noConversion"/>
  </si>
  <si>
    <t xml:space="preserve">        生产发展</t>
    <phoneticPr fontId="4" type="noConversion"/>
  </si>
  <si>
    <t xml:space="preserve">        社会发展</t>
    <phoneticPr fontId="4" type="noConversion"/>
  </si>
  <si>
    <t xml:space="preserve">        扶贫贷款奖补和贴息</t>
    <phoneticPr fontId="4" type="noConversion"/>
  </si>
  <si>
    <t xml:space="preserve">        “三西”农业建设专项补助</t>
    <phoneticPr fontId="4" type="noConversion"/>
  </si>
  <si>
    <t xml:space="preserve">        扶贫事业机构</t>
    <phoneticPr fontId="4" type="noConversion"/>
  </si>
  <si>
    <t xml:space="preserve">        其他扶贫支出</t>
    <phoneticPr fontId="4" type="noConversion"/>
  </si>
  <si>
    <t xml:space="preserve">    农业综合开发</t>
  </si>
  <si>
    <t xml:space="preserve">        土地治理</t>
    <phoneticPr fontId="4" type="noConversion"/>
  </si>
  <si>
    <t xml:space="preserve">        产业化经营</t>
    <phoneticPr fontId="4" type="noConversion"/>
  </si>
  <si>
    <t xml:space="preserve">        科技示范</t>
    <phoneticPr fontId="4" type="noConversion"/>
  </si>
  <si>
    <t xml:space="preserve">        其他农业综合开发支出</t>
    <phoneticPr fontId="4" type="noConversion"/>
  </si>
  <si>
    <t xml:space="preserve">    农村综合改革</t>
  </si>
  <si>
    <t xml:space="preserve">        对村级一事一议的补助</t>
    <phoneticPr fontId="4" type="noConversion"/>
  </si>
  <si>
    <t xml:space="preserve">        国有农场办社会职能改革补助</t>
    <phoneticPr fontId="4" type="noConversion"/>
  </si>
  <si>
    <t xml:space="preserve">        对村民委员会和村党支部的补助</t>
    <phoneticPr fontId="4" type="noConversion"/>
  </si>
  <si>
    <t xml:space="preserve">        对村集体经济组织的补助</t>
    <phoneticPr fontId="4" type="noConversion"/>
  </si>
  <si>
    <t xml:space="preserve">        农村综合改革示范试点补助</t>
    <phoneticPr fontId="4" type="noConversion"/>
  </si>
  <si>
    <t xml:space="preserve">        其他农村综合改革支出</t>
    <phoneticPr fontId="4" type="noConversion"/>
  </si>
  <si>
    <t xml:space="preserve">    普惠金融发展支出</t>
    <phoneticPr fontId="4" type="noConversion"/>
  </si>
  <si>
    <t xml:space="preserve">        支持农村金融机构</t>
    <phoneticPr fontId="4" type="noConversion"/>
  </si>
  <si>
    <t xml:space="preserve">        涉农贷款增量奖励</t>
    <phoneticPr fontId="4" type="noConversion"/>
  </si>
  <si>
    <t xml:space="preserve">        农业保险保费补贴</t>
    <phoneticPr fontId="4" type="noConversion"/>
  </si>
  <si>
    <t xml:space="preserve">        创业担保贷款贴息</t>
    <phoneticPr fontId="4" type="noConversion"/>
  </si>
  <si>
    <t xml:space="preserve">        补充创业担保贷款基金</t>
    <phoneticPr fontId="4" type="noConversion"/>
  </si>
  <si>
    <t xml:space="preserve">        其他惠普金融发展支出</t>
    <phoneticPr fontId="4" type="noConversion"/>
  </si>
  <si>
    <t xml:space="preserve">    目标价格补贴</t>
    <phoneticPr fontId="4" type="noConversion"/>
  </si>
  <si>
    <t xml:space="preserve">        棉花目标价格补贴</t>
    <phoneticPr fontId="4" type="noConversion"/>
  </si>
  <si>
    <t xml:space="preserve">        大豆目标价格补贴</t>
    <phoneticPr fontId="4" type="noConversion"/>
  </si>
  <si>
    <t xml:space="preserve">        其他目标价格补贴</t>
    <phoneticPr fontId="4" type="noConversion"/>
  </si>
  <si>
    <t xml:space="preserve">    其他农林水支出</t>
  </si>
  <si>
    <t xml:space="preserve">        化解其他公益性乡村债务支出</t>
    <phoneticPr fontId="4" type="noConversion"/>
  </si>
  <si>
    <t xml:space="preserve">        其他农林水支出</t>
    <phoneticPr fontId="4" type="noConversion"/>
  </si>
  <si>
    <t>（十三）交通运输支出</t>
    <phoneticPr fontId="4" type="noConversion"/>
  </si>
  <si>
    <t xml:space="preserve">    公路水路运输</t>
  </si>
  <si>
    <t xml:space="preserve">        公路建设</t>
    <phoneticPr fontId="4" type="noConversion"/>
  </si>
  <si>
    <t xml:space="preserve">        公路养护</t>
    <phoneticPr fontId="4" type="noConversion"/>
  </si>
  <si>
    <t xml:space="preserve">        交通运输信息化建设</t>
    <phoneticPr fontId="4" type="noConversion"/>
  </si>
  <si>
    <t xml:space="preserve">        公路和运输安全</t>
    <phoneticPr fontId="4" type="noConversion"/>
  </si>
  <si>
    <t xml:space="preserve">        公路还贷专项</t>
    <phoneticPr fontId="4" type="noConversion"/>
  </si>
  <si>
    <t xml:space="preserve">        公路运输管理</t>
    <phoneticPr fontId="4" type="noConversion"/>
  </si>
  <si>
    <t xml:space="preserve">        公路和运输技术标准化建设</t>
    <phoneticPr fontId="4" type="noConversion"/>
  </si>
  <si>
    <t xml:space="preserve">        港口设施</t>
    <phoneticPr fontId="4" type="noConversion"/>
  </si>
  <si>
    <t xml:space="preserve">        航道维护</t>
    <phoneticPr fontId="4" type="noConversion"/>
  </si>
  <si>
    <t xml:space="preserve">        船舶检验</t>
    <phoneticPr fontId="4" type="noConversion"/>
  </si>
  <si>
    <t xml:space="preserve">        救助打捞</t>
    <phoneticPr fontId="4" type="noConversion"/>
  </si>
  <si>
    <t xml:space="preserve">        内河运输</t>
    <phoneticPr fontId="4" type="noConversion"/>
  </si>
  <si>
    <t xml:space="preserve">        远洋运输</t>
    <phoneticPr fontId="4" type="noConversion"/>
  </si>
  <si>
    <t xml:space="preserve">        海事管理</t>
    <phoneticPr fontId="4" type="noConversion"/>
  </si>
  <si>
    <t xml:space="preserve">        航标事业发展支出</t>
    <phoneticPr fontId="4" type="noConversion"/>
  </si>
  <si>
    <t xml:space="preserve">        水路运输管理支出</t>
    <phoneticPr fontId="4" type="noConversion"/>
  </si>
  <si>
    <t xml:space="preserve">        口岸建设</t>
    <phoneticPr fontId="4" type="noConversion"/>
  </si>
  <si>
    <t xml:space="preserve">        取消政府还贷二级公路收费专项支出</t>
    <phoneticPr fontId="4" type="noConversion"/>
  </si>
  <si>
    <t xml:space="preserve">        其他公路水路运输支出</t>
    <phoneticPr fontId="4" type="noConversion"/>
  </si>
  <si>
    <t xml:space="preserve">    铁路运输</t>
  </si>
  <si>
    <t xml:space="preserve">        铁路路网建设</t>
    <phoneticPr fontId="4" type="noConversion"/>
  </si>
  <si>
    <t xml:space="preserve">        铁路还贷专项</t>
    <phoneticPr fontId="4" type="noConversion"/>
  </si>
  <si>
    <t xml:space="preserve">        铁路安全</t>
    <phoneticPr fontId="4" type="noConversion"/>
  </si>
  <si>
    <t xml:space="preserve">        铁路专项运输</t>
    <phoneticPr fontId="4" type="noConversion"/>
  </si>
  <si>
    <t xml:space="preserve">        行业监管</t>
    <phoneticPr fontId="4" type="noConversion"/>
  </si>
  <si>
    <t xml:space="preserve">        其他铁路运输支出</t>
    <phoneticPr fontId="4" type="noConversion"/>
  </si>
  <si>
    <t xml:space="preserve">    民用航空运输</t>
  </si>
  <si>
    <t xml:space="preserve">        机场建设</t>
    <phoneticPr fontId="4" type="noConversion"/>
  </si>
  <si>
    <t xml:space="preserve">        空管系统建设</t>
    <phoneticPr fontId="4" type="noConversion"/>
  </si>
  <si>
    <t xml:space="preserve">        民航还贷专项支出</t>
    <phoneticPr fontId="4" type="noConversion"/>
  </si>
  <si>
    <t xml:space="preserve">        民用航空安全</t>
    <phoneticPr fontId="4" type="noConversion"/>
  </si>
  <si>
    <t xml:space="preserve">        民航专项运输</t>
    <phoneticPr fontId="4" type="noConversion"/>
  </si>
  <si>
    <t xml:space="preserve">        其他民用航空运输支出</t>
    <phoneticPr fontId="4" type="noConversion"/>
  </si>
  <si>
    <t xml:space="preserve">    成品油价格改革对交通运输的补贴</t>
    <phoneticPr fontId="4" type="noConversion"/>
  </si>
  <si>
    <t xml:space="preserve">        对城市公交的补贴</t>
    <phoneticPr fontId="4" type="noConversion"/>
  </si>
  <si>
    <t xml:space="preserve">        对农村道路客运的补贴</t>
    <phoneticPr fontId="4" type="noConversion"/>
  </si>
  <si>
    <t xml:space="preserve">        对出租车的补贴</t>
    <phoneticPr fontId="4" type="noConversion"/>
  </si>
  <si>
    <t xml:space="preserve">        成品油价格改革补贴其他支出</t>
    <phoneticPr fontId="4" type="noConversion"/>
  </si>
  <si>
    <t xml:space="preserve">    邮政业支出</t>
  </si>
  <si>
    <t xml:space="preserve">        邮政普遍服务与特殊服务</t>
    <phoneticPr fontId="4" type="noConversion"/>
  </si>
  <si>
    <t xml:space="preserve">        其他邮政业支出</t>
    <phoneticPr fontId="4" type="noConversion"/>
  </si>
  <si>
    <t xml:space="preserve">    车辆购置税支出</t>
  </si>
  <si>
    <t xml:space="preserve">        车辆购置税用于公路等基础设施建设支出</t>
    <phoneticPr fontId="4" type="noConversion"/>
  </si>
  <si>
    <t xml:space="preserve">        车辆购置税用于农村公路建设支出</t>
    <phoneticPr fontId="4" type="noConversion"/>
  </si>
  <si>
    <t xml:space="preserve">        车辆购置税用于老旧汽车报废更新补贴</t>
    <phoneticPr fontId="4" type="noConversion"/>
  </si>
  <si>
    <t xml:space="preserve">        车辆购置税其他支出</t>
    <phoneticPr fontId="4" type="noConversion"/>
  </si>
  <si>
    <t xml:space="preserve">    其他交通运输支出</t>
  </si>
  <si>
    <t xml:space="preserve">        公共交通运营补助</t>
    <phoneticPr fontId="4" type="noConversion"/>
  </si>
  <si>
    <t xml:space="preserve">        其他交通运输支出</t>
    <phoneticPr fontId="4" type="noConversion"/>
  </si>
  <si>
    <t>（十四）资源勘探信息等支出</t>
    <phoneticPr fontId="4" type="noConversion"/>
  </si>
  <si>
    <t xml:space="preserve">    资源勘探开发</t>
  </si>
  <si>
    <t xml:space="preserve">        煤炭勘探开采和洗选</t>
    <phoneticPr fontId="4" type="noConversion"/>
  </si>
  <si>
    <t xml:space="preserve">        石油和天然气勘探开采</t>
    <phoneticPr fontId="4" type="noConversion"/>
  </si>
  <si>
    <t xml:space="preserve">        黑色金属矿勘探和采选</t>
    <phoneticPr fontId="4" type="noConversion"/>
  </si>
  <si>
    <t xml:space="preserve">        有色金属矿勘探和采选</t>
    <phoneticPr fontId="4" type="noConversion"/>
  </si>
  <si>
    <t xml:space="preserve">        非金属矿勘探和采选</t>
    <phoneticPr fontId="4" type="noConversion"/>
  </si>
  <si>
    <t xml:space="preserve">        其他资源勘探业支出</t>
    <phoneticPr fontId="4" type="noConversion"/>
  </si>
  <si>
    <t xml:space="preserve">    制造业</t>
  </si>
  <si>
    <t xml:space="preserve">        纺织业</t>
    <phoneticPr fontId="4" type="noConversion"/>
  </si>
  <si>
    <t xml:space="preserve">        医药制造业</t>
    <phoneticPr fontId="4" type="noConversion"/>
  </si>
  <si>
    <t xml:space="preserve">        非金属矿物制品业</t>
    <phoneticPr fontId="4" type="noConversion"/>
  </si>
  <si>
    <t xml:space="preserve">        通信设备、计算机及其他电子设备制造业</t>
    <phoneticPr fontId="4" type="noConversion"/>
  </si>
  <si>
    <t xml:space="preserve">        交通运输设备制造业</t>
    <phoneticPr fontId="4" type="noConversion"/>
  </si>
  <si>
    <t xml:space="preserve">        电气机械及器材制造业</t>
    <phoneticPr fontId="4" type="noConversion"/>
  </si>
  <si>
    <t xml:space="preserve">        工艺品及其他制造业</t>
    <phoneticPr fontId="4" type="noConversion"/>
  </si>
  <si>
    <t xml:space="preserve">        石油加工、炼焦及核燃料加工业</t>
    <phoneticPr fontId="4" type="noConversion"/>
  </si>
  <si>
    <t xml:space="preserve">        化学原料及化学制品制造业</t>
    <phoneticPr fontId="4" type="noConversion"/>
  </si>
  <si>
    <t xml:space="preserve">        黑色金属冶炼及压延加工业</t>
    <phoneticPr fontId="4" type="noConversion"/>
  </si>
  <si>
    <t xml:space="preserve">        有色金属冶炼及压延加工业</t>
    <phoneticPr fontId="4" type="noConversion"/>
  </si>
  <si>
    <t xml:space="preserve">        其他制造业支出</t>
    <phoneticPr fontId="4" type="noConversion"/>
  </si>
  <si>
    <t xml:space="preserve">    建筑业</t>
  </si>
  <si>
    <t xml:space="preserve">        其他建筑业支出</t>
    <phoneticPr fontId="4" type="noConversion"/>
  </si>
  <si>
    <t xml:space="preserve">    工业和信息产业监管</t>
  </si>
  <si>
    <t xml:space="preserve">        战备应急</t>
    <phoneticPr fontId="4" type="noConversion"/>
  </si>
  <si>
    <t xml:space="preserve">        信息安全建设</t>
    <phoneticPr fontId="4" type="noConversion"/>
  </si>
  <si>
    <t xml:space="preserve">        专用通信</t>
    <phoneticPr fontId="4" type="noConversion"/>
  </si>
  <si>
    <t xml:space="preserve">        无线电监管</t>
    <phoneticPr fontId="4" type="noConversion"/>
  </si>
  <si>
    <t xml:space="preserve">        工业和信息产业战略研究与标准制定</t>
    <phoneticPr fontId="4" type="noConversion"/>
  </si>
  <si>
    <t xml:space="preserve">        工业和信息产业支持</t>
    <phoneticPr fontId="4" type="noConversion"/>
  </si>
  <si>
    <t xml:space="preserve">        电子专项工程</t>
    <phoneticPr fontId="4" type="noConversion"/>
  </si>
  <si>
    <t xml:space="preserve">        技术基础研究</t>
    <phoneticPr fontId="4" type="noConversion"/>
  </si>
  <si>
    <t xml:space="preserve">        其他工业和信息产业监管支出</t>
    <phoneticPr fontId="4" type="noConversion"/>
  </si>
  <si>
    <t xml:space="preserve">    安全生产监管</t>
  </si>
  <si>
    <t xml:space="preserve">        国务院安委会专项</t>
    <phoneticPr fontId="4" type="noConversion"/>
  </si>
  <si>
    <t xml:space="preserve">        安全监管监察专项</t>
    <phoneticPr fontId="4" type="noConversion"/>
  </si>
  <si>
    <t xml:space="preserve">        应急救援支出</t>
    <phoneticPr fontId="4" type="noConversion"/>
  </si>
  <si>
    <t xml:space="preserve">        煤炭安全</t>
    <phoneticPr fontId="4" type="noConversion"/>
  </si>
  <si>
    <t xml:space="preserve">        其他安全生产监管支出</t>
    <phoneticPr fontId="4" type="noConversion"/>
  </si>
  <si>
    <t xml:space="preserve">    国有资产监管</t>
  </si>
  <si>
    <t xml:space="preserve">        国有企业监事会专项</t>
    <phoneticPr fontId="4" type="noConversion"/>
  </si>
  <si>
    <t xml:space="preserve">        中央企业专项管理</t>
    <phoneticPr fontId="4" type="noConversion"/>
  </si>
  <si>
    <t xml:space="preserve">        其他国有资产监管支出</t>
    <phoneticPr fontId="4" type="noConversion"/>
  </si>
  <si>
    <t xml:space="preserve">    支持中小企业发展和管理支出</t>
  </si>
  <si>
    <t xml:space="preserve">        科技型中小企业技术创新基金</t>
    <phoneticPr fontId="4" type="noConversion"/>
  </si>
  <si>
    <t xml:space="preserve">        中小企业发展专项</t>
    <phoneticPr fontId="4" type="noConversion"/>
  </si>
  <si>
    <t xml:space="preserve">        其他支持中小企业发展和管理支出</t>
    <phoneticPr fontId="4" type="noConversion"/>
  </si>
  <si>
    <t xml:space="preserve">    其他资源勘探信息等支出</t>
    <phoneticPr fontId="4" type="noConversion"/>
  </si>
  <si>
    <t xml:space="preserve">        黄金事务</t>
    <phoneticPr fontId="4" type="noConversion"/>
  </si>
  <si>
    <t xml:space="preserve">        建设项目贷款贴息</t>
    <phoneticPr fontId="4" type="noConversion"/>
  </si>
  <si>
    <t xml:space="preserve">        技术改造支出</t>
    <phoneticPr fontId="4" type="noConversion"/>
  </si>
  <si>
    <t xml:space="preserve">        中药材扶持资金支出</t>
    <phoneticPr fontId="4" type="noConversion"/>
  </si>
  <si>
    <t xml:space="preserve">        重点产业振兴和技术改造项目贷款贴息</t>
    <phoneticPr fontId="4" type="noConversion"/>
  </si>
  <si>
    <t xml:space="preserve">        其他资源勘探信息等支出</t>
    <phoneticPr fontId="4" type="noConversion"/>
  </si>
  <si>
    <t>（十五）商业服务业等支出</t>
    <phoneticPr fontId="4" type="noConversion"/>
  </si>
  <si>
    <t xml:space="preserve">    商业流通事务</t>
  </si>
  <si>
    <t xml:space="preserve">        食品流通安全补贴</t>
    <phoneticPr fontId="4" type="noConversion"/>
  </si>
  <si>
    <t xml:space="preserve">        市场监测及信息管理</t>
    <phoneticPr fontId="4" type="noConversion"/>
  </si>
  <si>
    <t xml:space="preserve">        民贸企业补贴</t>
    <phoneticPr fontId="4" type="noConversion"/>
  </si>
  <si>
    <t xml:space="preserve">        民贸民品贷款贴息</t>
    <phoneticPr fontId="4" type="noConversion"/>
  </si>
  <si>
    <t xml:space="preserve">        其他商业流通事务支出</t>
    <phoneticPr fontId="4" type="noConversion"/>
  </si>
  <si>
    <t xml:space="preserve">    旅游业管理与服务支出</t>
  </si>
  <si>
    <t xml:space="preserve">        旅游宣传</t>
    <phoneticPr fontId="4" type="noConversion"/>
  </si>
  <si>
    <t xml:space="preserve">        旅游行业业务管理</t>
    <phoneticPr fontId="4" type="noConversion"/>
  </si>
  <si>
    <t xml:space="preserve">        其他旅游业管理与服务支出</t>
    <phoneticPr fontId="4" type="noConversion"/>
  </si>
  <si>
    <t xml:space="preserve">    涉外发展服务支出</t>
  </si>
  <si>
    <t xml:space="preserve">        外商投资环境建设补助资金</t>
    <phoneticPr fontId="4" type="noConversion"/>
  </si>
  <si>
    <t xml:space="preserve">        其他涉外发展服务支出</t>
    <phoneticPr fontId="4" type="noConversion"/>
  </si>
  <si>
    <t xml:space="preserve">    其他商业服务业等支出</t>
  </si>
  <si>
    <t xml:space="preserve">        服务业基础设施建设</t>
    <phoneticPr fontId="4" type="noConversion"/>
  </si>
  <si>
    <t xml:space="preserve">        其他商业服务业等支出</t>
    <phoneticPr fontId="4" type="noConversion"/>
  </si>
  <si>
    <t>（十六）金融支出</t>
    <phoneticPr fontId="4" type="noConversion"/>
  </si>
  <si>
    <t>21701</t>
  </si>
  <si>
    <t xml:space="preserve">      金融部门行政支出</t>
    <phoneticPr fontId="4" type="noConversion"/>
  </si>
  <si>
    <t>2170101</t>
  </si>
  <si>
    <t>2170102</t>
  </si>
  <si>
    <t>2170103</t>
  </si>
  <si>
    <t>2170104</t>
  </si>
  <si>
    <t xml:space="preserve">        安全防卫</t>
    <phoneticPr fontId="4" type="noConversion"/>
  </si>
  <si>
    <t>2170150</t>
  </si>
  <si>
    <t>2170199</t>
  </si>
  <si>
    <t xml:space="preserve">        金融部门其他行政支出</t>
    <phoneticPr fontId="4" type="noConversion"/>
  </si>
  <si>
    <t>21703</t>
  </si>
  <si>
    <t xml:space="preserve">      金融发展支出</t>
    <phoneticPr fontId="4" type="noConversion"/>
  </si>
  <si>
    <t>2170301</t>
  </si>
  <si>
    <r>
      <t xml:space="preserve">        政策性银行亏损补贴</t>
    </r>
    <r>
      <rPr>
        <sz val="11"/>
        <rFont val="宋体"/>
        <family val="3"/>
        <charset val="134"/>
      </rPr>
      <t>1</t>
    </r>
    <phoneticPr fontId="4" type="noConversion"/>
  </si>
  <si>
    <t>2170302</t>
  </si>
  <si>
    <t xml:space="preserve">        商业银行贷款贴息</t>
    <phoneticPr fontId="4" type="noConversion"/>
  </si>
  <si>
    <t>2170303</t>
  </si>
  <si>
    <t xml:space="preserve">        补充资本金</t>
    <phoneticPr fontId="4" type="noConversion"/>
  </si>
  <si>
    <t>2170304</t>
  </si>
  <si>
    <t xml:space="preserve">        风险基金补助</t>
    <phoneticPr fontId="4" type="noConversion"/>
  </si>
  <si>
    <t>2170399</t>
  </si>
  <si>
    <t xml:space="preserve">        其他金融发展支出</t>
    <phoneticPr fontId="4" type="noConversion"/>
  </si>
  <si>
    <t>21799</t>
  </si>
  <si>
    <t xml:space="preserve">      其他金融支出</t>
    <phoneticPr fontId="4" type="noConversion"/>
  </si>
  <si>
    <t>（十七）国土海洋气象等支出</t>
    <phoneticPr fontId="4" type="noConversion"/>
  </si>
  <si>
    <t xml:space="preserve">    国土资源事务</t>
  </si>
  <si>
    <t xml:space="preserve">        国土资源规划及管理</t>
    <phoneticPr fontId="4" type="noConversion"/>
  </si>
  <si>
    <t xml:space="preserve">        土地资源调查</t>
    <phoneticPr fontId="4" type="noConversion"/>
  </si>
  <si>
    <t xml:space="preserve">        土地资源利用与保护</t>
    <phoneticPr fontId="4" type="noConversion"/>
  </si>
  <si>
    <t xml:space="preserve">        国土资源社会公益服务</t>
    <phoneticPr fontId="4" type="noConversion"/>
  </si>
  <si>
    <t xml:space="preserve">        国土资源行业业务管理</t>
    <phoneticPr fontId="4" type="noConversion"/>
  </si>
  <si>
    <t xml:space="preserve">        国土资源调查</t>
    <phoneticPr fontId="4" type="noConversion"/>
  </si>
  <si>
    <t xml:space="preserve">        国土整治</t>
    <phoneticPr fontId="4" type="noConversion"/>
  </si>
  <si>
    <t xml:space="preserve">        地质灾害防治</t>
    <phoneticPr fontId="4" type="noConversion"/>
  </si>
  <si>
    <t xml:space="preserve">        土地资源储备支出</t>
    <phoneticPr fontId="4" type="noConversion"/>
  </si>
  <si>
    <t xml:space="preserve">        地质及矿产资源调查</t>
    <phoneticPr fontId="4" type="noConversion"/>
  </si>
  <si>
    <t xml:space="preserve">        地质矿产资源利用与保护</t>
    <phoneticPr fontId="4" type="noConversion"/>
  </si>
  <si>
    <t xml:space="preserve">        地质转产项目财政贴息</t>
    <phoneticPr fontId="4" type="noConversion"/>
  </si>
  <si>
    <t xml:space="preserve">        国外风险勘查</t>
    <phoneticPr fontId="4" type="noConversion"/>
  </si>
  <si>
    <t xml:space="preserve">        地质勘查基金（周转金）支出</t>
    <phoneticPr fontId="4" type="noConversion"/>
  </si>
  <si>
    <t xml:space="preserve">        其他国土资源事务支出</t>
    <phoneticPr fontId="4" type="noConversion"/>
  </si>
  <si>
    <t xml:space="preserve">    海洋管理事务</t>
  </si>
  <si>
    <t xml:space="preserve">        海域使用管理</t>
    <phoneticPr fontId="4" type="noConversion"/>
  </si>
  <si>
    <t xml:space="preserve">        海洋环境保护与监测</t>
    <phoneticPr fontId="4" type="noConversion"/>
  </si>
  <si>
    <t xml:space="preserve">        海洋调查评价</t>
    <phoneticPr fontId="4" type="noConversion"/>
  </si>
  <si>
    <t xml:space="preserve">        海洋权益维护</t>
    <phoneticPr fontId="4" type="noConversion"/>
  </si>
  <si>
    <t xml:space="preserve">        海洋执法监察</t>
    <phoneticPr fontId="4" type="noConversion"/>
  </si>
  <si>
    <t xml:space="preserve">        海洋防灾减灾</t>
    <phoneticPr fontId="4" type="noConversion"/>
  </si>
  <si>
    <t xml:space="preserve">        海洋卫星</t>
    <phoneticPr fontId="4" type="noConversion"/>
  </si>
  <si>
    <t xml:space="preserve">        极地考察</t>
    <phoneticPr fontId="4" type="noConversion"/>
  </si>
  <si>
    <t xml:space="preserve">        海洋矿产资源勘探研究</t>
    <phoneticPr fontId="4" type="noConversion"/>
  </si>
  <si>
    <t xml:space="preserve">        海港航标维护</t>
    <phoneticPr fontId="4" type="noConversion"/>
  </si>
  <si>
    <t xml:space="preserve">        海水淡化</t>
    <phoneticPr fontId="4" type="noConversion"/>
  </si>
  <si>
    <t xml:space="preserve">        海洋工程排污费支出</t>
    <phoneticPr fontId="4" type="noConversion"/>
  </si>
  <si>
    <t xml:space="preserve">        无居民海岛使用金支出</t>
    <phoneticPr fontId="4" type="noConversion"/>
  </si>
  <si>
    <t xml:space="preserve">        海岛和海域保护</t>
    <phoneticPr fontId="4" type="noConversion"/>
  </si>
  <si>
    <t xml:space="preserve">        其他海洋管理事务支出</t>
    <phoneticPr fontId="4" type="noConversion"/>
  </si>
  <si>
    <t xml:space="preserve">    测绘事务</t>
  </si>
  <si>
    <t xml:space="preserve">        基础测绘</t>
    <phoneticPr fontId="4" type="noConversion"/>
  </si>
  <si>
    <t xml:space="preserve">        航空摄影</t>
    <phoneticPr fontId="4" type="noConversion"/>
  </si>
  <si>
    <t xml:space="preserve">        测绘工程建设</t>
    <phoneticPr fontId="4" type="noConversion"/>
  </si>
  <si>
    <t xml:space="preserve">        其他测绘事务支出</t>
    <phoneticPr fontId="4" type="noConversion"/>
  </si>
  <si>
    <t xml:space="preserve">    地震事务</t>
  </si>
  <si>
    <t xml:space="preserve">        地震监测</t>
    <phoneticPr fontId="4" type="noConversion"/>
  </si>
  <si>
    <t xml:space="preserve">        地震预测预报</t>
    <phoneticPr fontId="4" type="noConversion"/>
  </si>
  <si>
    <t xml:space="preserve">        地震灾害预防</t>
    <phoneticPr fontId="4" type="noConversion"/>
  </si>
  <si>
    <t xml:space="preserve">        地震应急救援</t>
    <phoneticPr fontId="4" type="noConversion"/>
  </si>
  <si>
    <t xml:space="preserve">        地震环境探察</t>
    <phoneticPr fontId="4" type="noConversion"/>
  </si>
  <si>
    <t xml:space="preserve">        防震减灾信息管理</t>
    <phoneticPr fontId="4" type="noConversion"/>
  </si>
  <si>
    <t xml:space="preserve">        防震减灾基础管理</t>
    <phoneticPr fontId="4" type="noConversion"/>
  </si>
  <si>
    <t xml:space="preserve">        地震事业机构</t>
    <phoneticPr fontId="4" type="noConversion"/>
  </si>
  <si>
    <t xml:space="preserve">        其他地震事务支出</t>
    <phoneticPr fontId="4" type="noConversion"/>
  </si>
  <si>
    <t xml:space="preserve">    气象事务</t>
  </si>
  <si>
    <t xml:space="preserve">        气象事业机构</t>
    <phoneticPr fontId="4" type="noConversion"/>
  </si>
  <si>
    <t xml:space="preserve">        气象探测</t>
    <phoneticPr fontId="4" type="noConversion"/>
  </si>
  <si>
    <t xml:space="preserve">        气象信息传输及管理</t>
    <phoneticPr fontId="4" type="noConversion"/>
  </si>
  <si>
    <t xml:space="preserve">        气象预报预测</t>
    <phoneticPr fontId="4" type="noConversion"/>
  </si>
  <si>
    <t xml:space="preserve">        气象服务</t>
    <phoneticPr fontId="4" type="noConversion"/>
  </si>
  <si>
    <t xml:space="preserve">        气象装备保障维护</t>
    <phoneticPr fontId="4" type="noConversion"/>
  </si>
  <si>
    <t xml:space="preserve">        气象基础设施建设与维修</t>
    <phoneticPr fontId="4" type="noConversion"/>
  </si>
  <si>
    <t xml:space="preserve">        气象卫星</t>
    <phoneticPr fontId="4" type="noConversion"/>
  </si>
  <si>
    <t xml:space="preserve">        气象法规与标准</t>
    <phoneticPr fontId="4" type="noConversion"/>
  </si>
  <si>
    <t xml:space="preserve">        气象资金审计稽查</t>
    <phoneticPr fontId="4" type="noConversion"/>
  </si>
  <si>
    <t xml:space="preserve">        其他气象事务支出</t>
    <phoneticPr fontId="4" type="noConversion"/>
  </si>
  <si>
    <t xml:space="preserve">    其他国土海洋气象等支出</t>
  </si>
  <si>
    <t>（十八）住房保障支出</t>
    <phoneticPr fontId="4" type="noConversion"/>
  </si>
  <si>
    <t xml:space="preserve">    保障性安居工程支出</t>
  </si>
  <si>
    <t xml:space="preserve">        廉租住房</t>
    <phoneticPr fontId="4" type="noConversion"/>
  </si>
  <si>
    <t xml:space="preserve">        沉陷区治理</t>
    <phoneticPr fontId="4" type="noConversion"/>
  </si>
  <si>
    <t xml:space="preserve">        棚户区改造</t>
    <phoneticPr fontId="4" type="noConversion"/>
  </si>
  <si>
    <t xml:space="preserve">        少数民族地区游牧民定居工程</t>
    <phoneticPr fontId="4" type="noConversion"/>
  </si>
  <si>
    <t xml:space="preserve">        农村危房改造</t>
    <phoneticPr fontId="4" type="noConversion"/>
  </si>
  <si>
    <t xml:space="preserve">        公共租赁住房</t>
    <phoneticPr fontId="4" type="noConversion"/>
  </si>
  <si>
    <t xml:space="preserve">        保障性住房租金补贴</t>
    <phoneticPr fontId="4" type="noConversion"/>
  </si>
  <si>
    <t xml:space="preserve">        其他保障性安居工程支出</t>
    <phoneticPr fontId="4" type="noConversion"/>
  </si>
  <si>
    <t xml:space="preserve">    住房改革支出</t>
  </si>
  <si>
    <t xml:space="preserve">        住房公积金</t>
    <phoneticPr fontId="4" type="noConversion"/>
  </si>
  <si>
    <t xml:space="preserve">        提租补贴</t>
    <phoneticPr fontId="4" type="noConversion"/>
  </si>
  <si>
    <t xml:space="preserve">        购房补贴</t>
    <phoneticPr fontId="4" type="noConversion"/>
  </si>
  <si>
    <t xml:space="preserve">    城乡社区住宅</t>
  </si>
  <si>
    <t xml:space="preserve">        公有住房建设和维修改造支出</t>
    <phoneticPr fontId="4" type="noConversion"/>
  </si>
  <si>
    <t xml:space="preserve">        住房公积金管理</t>
    <phoneticPr fontId="4" type="noConversion"/>
  </si>
  <si>
    <t xml:space="preserve">        其他城乡社区住宅支出</t>
    <phoneticPr fontId="4" type="noConversion"/>
  </si>
  <si>
    <t>（十九）粮油物资储备支出</t>
    <phoneticPr fontId="4" type="noConversion"/>
  </si>
  <si>
    <t xml:space="preserve">    粮油事务</t>
  </si>
  <si>
    <t xml:space="preserve">        粮食财务与审计支出</t>
    <phoneticPr fontId="4" type="noConversion"/>
  </si>
  <si>
    <t xml:space="preserve">        粮食信息统计</t>
    <phoneticPr fontId="4" type="noConversion"/>
  </si>
  <si>
    <t xml:space="preserve">        粮食专项业务活动</t>
    <phoneticPr fontId="4" type="noConversion"/>
  </si>
  <si>
    <t xml:space="preserve">        国家粮油差价补贴</t>
    <phoneticPr fontId="4" type="noConversion"/>
  </si>
  <si>
    <t xml:space="preserve">        粮食财务挂账利息补贴</t>
    <phoneticPr fontId="4" type="noConversion"/>
  </si>
  <si>
    <t xml:space="preserve">        粮食财务挂账消化款</t>
    <phoneticPr fontId="4" type="noConversion"/>
  </si>
  <si>
    <t xml:space="preserve">        处理陈化粮补贴</t>
    <phoneticPr fontId="4" type="noConversion"/>
  </si>
  <si>
    <t xml:space="preserve">        粮食风险基金</t>
    <phoneticPr fontId="4" type="noConversion"/>
  </si>
  <si>
    <t xml:space="preserve">        粮油市场调控专项资金</t>
    <phoneticPr fontId="4" type="noConversion"/>
  </si>
  <si>
    <t xml:space="preserve">        其他粮油事务支出</t>
    <phoneticPr fontId="4" type="noConversion"/>
  </si>
  <si>
    <t xml:space="preserve">    物资事务</t>
  </si>
  <si>
    <t xml:space="preserve">        铁路专用线</t>
    <phoneticPr fontId="4" type="noConversion"/>
  </si>
  <si>
    <t xml:space="preserve">        护库武警和民兵支出</t>
    <phoneticPr fontId="4" type="noConversion"/>
  </si>
  <si>
    <t xml:space="preserve">        物资保管与保养</t>
    <phoneticPr fontId="4" type="noConversion"/>
  </si>
  <si>
    <t xml:space="preserve">        专项贷款利息</t>
    <phoneticPr fontId="4" type="noConversion"/>
  </si>
  <si>
    <t xml:space="preserve">        物资转移</t>
    <phoneticPr fontId="4" type="noConversion"/>
  </si>
  <si>
    <t xml:space="preserve">        物资轮换</t>
    <phoneticPr fontId="4" type="noConversion"/>
  </si>
  <si>
    <t xml:space="preserve">        仓库建设</t>
    <phoneticPr fontId="4" type="noConversion"/>
  </si>
  <si>
    <t xml:space="preserve">        仓库安防</t>
    <phoneticPr fontId="4" type="noConversion"/>
  </si>
  <si>
    <t xml:space="preserve">        其他物资事务支出</t>
    <phoneticPr fontId="4" type="noConversion"/>
  </si>
  <si>
    <t xml:space="preserve">    能源储备</t>
  </si>
  <si>
    <t xml:space="preserve">        石油储备支出</t>
    <phoneticPr fontId="4" type="noConversion"/>
  </si>
  <si>
    <t xml:space="preserve">        国家留成油串换石油储备支出</t>
    <phoneticPr fontId="4" type="noConversion"/>
  </si>
  <si>
    <t xml:space="preserve">        天然铀能源储备</t>
    <phoneticPr fontId="4" type="noConversion"/>
  </si>
  <si>
    <t xml:space="preserve">        煤炭储备</t>
    <phoneticPr fontId="4" type="noConversion"/>
  </si>
  <si>
    <t xml:space="preserve">        其他能源储备</t>
    <phoneticPr fontId="4" type="noConversion"/>
  </si>
  <si>
    <t xml:space="preserve">    粮油储备</t>
  </si>
  <si>
    <t xml:space="preserve">        储备粮油补贴</t>
    <phoneticPr fontId="4" type="noConversion"/>
  </si>
  <si>
    <t xml:space="preserve">        储备粮油差价补贴</t>
    <phoneticPr fontId="4" type="noConversion"/>
  </si>
  <si>
    <t xml:space="preserve">        储备粮（油）库建设</t>
    <phoneticPr fontId="4" type="noConversion"/>
  </si>
  <si>
    <t xml:space="preserve">        最低收购价政策支出</t>
    <phoneticPr fontId="4" type="noConversion"/>
  </si>
  <si>
    <t xml:space="preserve">        其他粮油储备支出</t>
    <phoneticPr fontId="4" type="noConversion"/>
  </si>
  <si>
    <t xml:space="preserve">    重要商品储备</t>
  </si>
  <si>
    <t xml:space="preserve">        棉花储备</t>
    <phoneticPr fontId="4" type="noConversion"/>
  </si>
  <si>
    <t xml:space="preserve">        食糖储备</t>
    <phoneticPr fontId="4" type="noConversion"/>
  </si>
  <si>
    <t xml:space="preserve">        肉类储备</t>
    <phoneticPr fontId="4" type="noConversion"/>
  </si>
  <si>
    <t xml:space="preserve">        化肥储备</t>
    <phoneticPr fontId="4" type="noConversion"/>
  </si>
  <si>
    <t xml:space="preserve">        农药储备</t>
    <phoneticPr fontId="4" type="noConversion"/>
  </si>
  <si>
    <t xml:space="preserve">        边销茶储备</t>
    <phoneticPr fontId="4" type="noConversion"/>
  </si>
  <si>
    <t xml:space="preserve">        羊毛储备</t>
    <phoneticPr fontId="4" type="noConversion"/>
  </si>
  <si>
    <t xml:space="preserve">        医药储备</t>
    <phoneticPr fontId="4" type="noConversion"/>
  </si>
  <si>
    <t xml:space="preserve">        食盐储备</t>
    <phoneticPr fontId="4" type="noConversion"/>
  </si>
  <si>
    <t xml:space="preserve">        战略物资储备</t>
    <phoneticPr fontId="4" type="noConversion"/>
  </si>
  <si>
    <t xml:space="preserve">        其他重要商品储备支出</t>
    <phoneticPr fontId="4" type="noConversion"/>
  </si>
  <si>
    <t>（二十）预备费</t>
    <phoneticPr fontId="4" type="noConversion"/>
  </si>
  <si>
    <t>（二十一）其他支出</t>
    <phoneticPr fontId="4" type="noConversion"/>
  </si>
  <si>
    <t xml:space="preserve">    年初预留</t>
    <phoneticPr fontId="4" type="noConversion"/>
  </si>
  <si>
    <t xml:space="preserve">    其他支出</t>
    <phoneticPr fontId="4" type="noConversion"/>
  </si>
  <si>
    <t>（二十二）债务付息支出</t>
    <phoneticPr fontId="4" type="noConversion"/>
  </si>
  <si>
    <t xml:space="preserve">    地方政府一般债券付息支出</t>
    <phoneticPr fontId="4" type="noConversion"/>
  </si>
  <si>
    <t xml:space="preserve">        地方政府一般债务付息支出</t>
    <phoneticPr fontId="4" type="noConversion"/>
  </si>
  <si>
    <t xml:space="preserve">        地方政府向外国政府借款付息支出</t>
    <phoneticPr fontId="4" type="noConversion"/>
  </si>
  <si>
    <t xml:space="preserve">        地方政府向国际组织借款付息支出</t>
    <phoneticPr fontId="4" type="noConversion"/>
  </si>
  <si>
    <t xml:space="preserve">        地方政府其他一般债务付息支出</t>
    <phoneticPr fontId="4" type="noConversion"/>
  </si>
  <si>
    <t>（二十三）债务发行费用支出</t>
    <phoneticPr fontId="4" type="noConversion"/>
  </si>
  <si>
    <t xml:space="preserve">    地方政府一般债务发行费用支出</t>
    <phoneticPr fontId="4" type="noConversion"/>
  </si>
  <si>
    <t>二、转移性支出</t>
    <phoneticPr fontId="4" type="noConversion"/>
  </si>
  <si>
    <t>（一）上解上级支出</t>
    <phoneticPr fontId="4" type="noConversion"/>
  </si>
  <si>
    <t xml:space="preserve"> 体制上解支出</t>
    <phoneticPr fontId="4" type="noConversion"/>
  </si>
  <si>
    <t xml:space="preserve"> 出口退税专项上解支出</t>
    <phoneticPr fontId="4" type="noConversion"/>
  </si>
  <si>
    <t xml:space="preserve"> 成品油价格和税费改革专项上解支出</t>
    <phoneticPr fontId="4" type="noConversion"/>
  </si>
  <si>
    <t xml:space="preserve"> 专项上解支出</t>
    <phoneticPr fontId="4" type="noConversion"/>
  </si>
  <si>
    <t>（二）补助下级支出</t>
    <phoneticPr fontId="4" type="noConversion"/>
  </si>
  <si>
    <t xml:space="preserve">    1.返还性支出</t>
    <phoneticPr fontId="4" type="noConversion"/>
  </si>
  <si>
    <t>增值税和消费税税收返还收入</t>
    <phoneticPr fontId="4" type="noConversion"/>
  </si>
  <si>
    <t>所得税基数返还收入</t>
    <phoneticPr fontId="4" type="noConversion"/>
  </si>
  <si>
    <t>成品油价格和税费改革税收返还收入</t>
    <phoneticPr fontId="4" type="noConversion"/>
  </si>
  <si>
    <t>分享四税返还基数</t>
    <phoneticPr fontId="4" type="noConversion"/>
  </si>
  <si>
    <t xml:space="preserve">    2.一般性转移支付支出</t>
    <phoneticPr fontId="4" type="noConversion"/>
  </si>
  <si>
    <t>体制补助支出</t>
  </si>
  <si>
    <t>均衡性转移支付补助支出</t>
  </si>
  <si>
    <t>县级基本财力保障机制奖补资金支出</t>
  </si>
  <si>
    <t>结算补助支出</t>
  </si>
  <si>
    <t>成品油价格和税费改革转移支付补助支出</t>
  </si>
  <si>
    <t>基层公检法司转移支付支出</t>
  </si>
  <si>
    <t>城乡义务教育转移支付支出</t>
  </si>
  <si>
    <t>基本养老金转移支付支出</t>
  </si>
  <si>
    <t>城乡居民医疗保险转移支付支出</t>
  </si>
  <si>
    <t>农村综合改革转移支付支出</t>
  </si>
  <si>
    <t>产粮（油）大县奖励资金支出</t>
  </si>
  <si>
    <t>重点生态功能区转移支付支出</t>
  </si>
  <si>
    <t>固定数额补助支出</t>
  </si>
  <si>
    <t>革命老区转移支付支出</t>
  </si>
  <si>
    <t>民族地区转移支付支出</t>
  </si>
  <si>
    <t>边疆地区转移支付支出</t>
  </si>
  <si>
    <t>贫困地区转移支付支出</t>
  </si>
  <si>
    <t>其他一般性转移支付支出</t>
  </si>
  <si>
    <t xml:space="preserve">   3.专项转移支付支出</t>
    <phoneticPr fontId="4" type="noConversion"/>
  </si>
  <si>
    <r>
      <t xml:space="preserve"> </t>
    </r>
    <r>
      <rPr>
        <sz val="11"/>
        <rFont val="宋体"/>
        <family val="3"/>
        <charset val="134"/>
      </rPr>
      <t>一般公共服务</t>
    </r>
    <phoneticPr fontId="4" type="noConversion"/>
  </si>
  <si>
    <t>外交</t>
    <phoneticPr fontId="4" type="noConversion"/>
  </si>
  <si>
    <t>国防</t>
    <phoneticPr fontId="4" type="noConversion"/>
  </si>
  <si>
    <t>公共安全</t>
    <phoneticPr fontId="4" type="noConversion"/>
  </si>
  <si>
    <t>教育</t>
    <phoneticPr fontId="4" type="noConversion"/>
  </si>
  <si>
    <t>科学技术</t>
    <phoneticPr fontId="4" type="noConversion"/>
  </si>
  <si>
    <t>文化体育与传媒</t>
    <phoneticPr fontId="4" type="noConversion"/>
  </si>
  <si>
    <t>社会保障和就业</t>
    <phoneticPr fontId="4" type="noConversion"/>
  </si>
  <si>
    <t>医疗卫生与计划生育</t>
    <phoneticPr fontId="4" type="noConversion"/>
  </si>
  <si>
    <t>节能环保</t>
    <phoneticPr fontId="4" type="noConversion"/>
  </si>
  <si>
    <t>城乡社区</t>
    <phoneticPr fontId="4" type="noConversion"/>
  </si>
  <si>
    <t>农林水</t>
    <phoneticPr fontId="4" type="noConversion"/>
  </si>
  <si>
    <t>交通运输</t>
    <phoneticPr fontId="4" type="noConversion"/>
  </si>
  <si>
    <t>资源勘探电力信息等</t>
    <phoneticPr fontId="4" type="noConversion"/>
  </si>
  <si>
    <t>商业服务业等</t>
    <phoneticPr fontId="4" type="noConversion"/>
  </si>
  <si>
    <t>金融</t>
    <phoneticPr fontId="4" type="noConversion"/>
  </si>
  <si>
    <t>国土海洋气象等</t>
    <phoneticPr fontId="4" type="noConversion"/>
  </si>
  <si>
    <t>住房保障</t>
    <phoneticPr fontId="4" type="noConversion"/>
  </si>
  <si>
    <t>粮油物资储备</t>
    <phoneticPr fontId="4" type="noConversion"/>
  </si>
  <si>
    <t>其他支出</t>
    <phoneticPr fontId="4" type="noConversion"/>
  </si>
  <si>
    <t>（三）债务转贷支出</t>
    <phoneticPr fontId="4" type="noConversion"/>
  </si>
  <si>
    <t>（四）援助其他地区支出</t>
    <phoneticPr fontId="4" type="noConversion"/>
  </si>
  <si>
    <t>（五）债务还本支出</t>
    <phoneticPr fontId="4" type="noConversion"/>
  </si>
  <si>
    <t>（六）补充预算稳定调节基金</t>
    <phoneticPr fontId="4" type="noConversion"/>
  </si>
  <si>
    <t>三、年终结余</t>
    <phoneticPr fontId="4" type="noConversion"/>
  </si>
  <si>
    <t xml:space="preserve"> 结转下年支出专款</t>
    <phoneticPr fontId="4" type="noConversion"/>
  </si>
  <si>
    <t xml:space="preserve"> 净结余</t>
    <phoneticPr fontId="4" type="noConversion"/>
  </si>
  <si>
    <t>一般公共预算总支出合计</t>
    <phoneticPr fontId="4" type="noConversion"/>
  </si>
  <si>
    <t>平衡测算</t>
    <phoneticPr fontId="4" type="noConversion"/>
  </si>
  <si>
    <t>项目</t>
    <phoneticPr fontId="4" type="noConversion"/>
  </si>
  <si>
    <t>一、政府性基金预算收入</t>
    <phoneticPr fontId="4" type="noConversion"/>
  </si>
  <si>
    <t>（一）港口建设费收入</t>
    <phoneticPr fontId="4" type="noConversion"/>
  </si>
  <si>
    <t>（二）散装水泥专项资金收入</t>
    <phoneticPr fontId="4" type="noConversion"/>
  </si>
  <si>
    <t>（三）新型墙体材料专项基金收入</t>
    <phoneticPr fontId="4" type="noConversion"/>
  </si>
  <si>
    <t>（四）旅游发展基金收入</t>
    <phoneticPr fontId="4" type="noConversion"/>
  </si>
  <si>
    <t>（六）国有土地收益基金收入</t>
    <phoneticPr fontId="4" type="noConversion"/>
  </si>
  <si>
    <t>（七）农业土地开发资金收入</t>
    <phoneticPr fontId="4" type="noConversion"/>
  </si>
  <si>
    <t>（八）国有土地使用权出让金收入</t>
    <phoneticPr fontId="4" type="noConversion"/>
  </si>
  <si>
    <t>（十）车辆通行费</t>
    <phoneticPr fontId="4" type="noConversion"/>
  </si>
  <si>
    <t>（十二）其他政府性基金收入</t>
    <phoneticPr fontId="4" type="noConversion"/>
  </si>
  <si>
    <t>上级补助收入</t>
    <phoneticPr fontId="4" type="noConversion"/>
  </si>
  <si>
    <t>下级上解收入</t>
    <phoneticPr fontId="4" type="noConversion"/>
  </si>
  <si>
    <t>项目名称</t>
  </si>
  <si>
    <t>友谊大道、丹寮大街下穿铁路道路</t>
    <phoneticPr fontId="125" type="noConversion"/>
  </si>
  <si>
    <t>2120399</t>
    <phoneticPr fontId="125" type="noConversion"/>
  </si>
  <si>
    <t>孔雀湾生态保护及岸线治理一期</t>
    <phoneticPr fontId="125" type="noConversion"/>
  </si>
  <si>
    <t>2110401</t>
    <phoneticPr fontId="125" type="noConversion"/>
  </si>
  <si>
    <t>地下综合管廊</t>
    <phoneticPr fontId="125" type="noConversion"/>
  </si>
  <si>
    <t>马莱大道</t>
    <phoneticPr fontId="125" type="noConversion"/>
  </si>
  <si>
    <t>项目名称</t>
    <phoneticPr fontId="125" type="noConversion"/>
  </si>
  <si>
    <t xml:space="preserve">单位：万元   </t>
  </si>
  <si>
    <t>单位代码</t>
  </si>
  <si>
    <t>单位名称</t>
  </si>
  <si>
    <t>科目代码</t>
  </si>
  <si>
    <t>项目类型</t>
  </si>
  <si>
    <t>年初预算安排金额</t>
  </si>
  <si>
    <t>调整后金额</t>
  </si>
  <si>
    <t>调增(减)金额</t>
  </si>
  <si>
    <t>其中已下达指标</t>
  </si>
  <si>
    <t>说明</t>
  </si>
  <si>
    <t>增加教育装备论坛和基金座谈会费用80万元。</t>
  </si>
  <si>
    <t>根据2016年全年执行进度和2017年1-8月执行进度调减。</t>
  </si>
  <si>
    <t>1、中马研究院公司组建工作因合作方原因，现在暂缓该项工作；
2、原定于在中马“两国双园”合作理事会上召开的“中马智库论坛”活动，因理事会未召开也一直停滞。</t>
  </si>
  <si>
    <t>2017年全年营运补贴40万元，新增加密路线运营补贴11万元。</t>
  </si>
  <si>
    <t>燕窝实验室经费。</t>
  </si>
  <si>
    <t>截至2017年8月31日，已支付7万元，尚有20万元左右抽测费用未完成报账，按照序时进度测算，9-12月预计需付13.5万元，根据9-12月增加抽测力度的要求，增加4.5万元预算，全年共需要45万元，调减30万元。</t>
  </si>
  <si>
    <t>此项工作尚未开展。</t>
  </si>
  <si>
    <t>根据9-12月工作安排调减。</t>
  </si>
  <si>
    <t>根据9-12月工作安排调减。</t>
    <phoneticPr fontId="125" type="noConversion"/>
  </si>
  <si>
    <t>与马来西亚联合招商工作经费。</t>
  </si>
  <si>
    <t>1.虾港河防洪抢险16万元;2.启动区安置费用20万元，共需36万元，调减64万元。</t>
    <phoneticPr fontId="125" type="noConversion"/>
  </si>
  <si>
    <t>人才引进政策和补充医疗保险未能落实。</t>
  </si>
  <si>
    <t>此项工作已开展，根据市场询价及预付款比例调整。</t>
  </si>
  <si>
    <t>预计安排一期苏州工业园培训费用。</t>
  </si>
  <si>
    <t>车改方案尚未出台。</t>
    <phoneticPr fontId="125" type="noConversion"/>
  </si>
  <si>
    <t>1.人员工资：每人每月5500元，预计6人，9-12月共需13.2万元；
2.劳务派遣公司服务费：每人每月80元，9-12月共需1920元。合计13.4万元。</t>
  </si>
  <si>
    <t>中马钦州产业园区管委会</t>
    <phoneticPr fontId="3" type="noConversion"/>
  </si>
  <si>
    <t>管委会办公设备及耗材购置</t>
    <phoneticPr fontId="3" type="noConversion"/>
  </si>
  <si>
    <t>招商推介经费</t>
    <phoneticPr fontId="3" type="noConversion"/>
  </si>
  <si>
    <t>专项交通经费</t>
    <phoneticPr fontId="3" type="noConversion"/>
  </si>
  <si>
    <t>政策研究经费</t>
    <phoneticPr fontId="3" type="noConversion"/>
  </si>
  <si>
    <t>项目评审申报经费</t>
    <phoneticPr fontId="3" type="noConversion"/>
  </si>
  <si>
    <t>园区公交系统建设经费</t>
    <phoneticPr fontId="3" type="noConversion"/>
  </si>
  <si>
    <t>食品药品监督和检验检疫专项经费</t>
    <phoneticPr fontId="3" type="noConversion"/>
  </si>
  <si>
    <t>建设工程质量安全监督管理经费</t>
    <phoneticPr fontId="3" type="noConversion"/>
  </si>
  <si>
    <t>专家咨询费</t>
    <phoneticPr fontId="3" type="noConversion"/>
  </si>
  <si>
    <t>国土资源管理经费</t>
    <phoneticPr fontId="3" type="noConversion"/>
  </si>
  <si>
    <t>规划管理咨询费</t>
    <phoneticPr fontId="3" type="noConversion"/>
  </si>
  <si>
    <t>财政投资评审业务经费</t>
    <phoneticPr fontId="3" type="noConversion"/>
  </si>
  <si>
    <t>财政、金融工作经费</t>
    <phoneticPr fontId="3" type="noConversion"/>
  </si>
  <si>
    <t>中马国际合作经费</t>
    <phoneticPr fontId="3" type="noConversion"/>
  </si>
  <si>
    <t>安全生产监督管理经费</t>
    <phoneticPr fontId="3" type="noConversion"/>
  </si>
  <si>
    <t>镇村事务应急处理经费</t>
    <phoneticPr fontId="3" type="noConversion"/>
  </si>
  <si>
    <t>人才引进经费</t>
    <phoneticPr fontId="3" type="noConversion"/>
  </si>
  <si>
    <t>人事综合管理信息系统建设经费</t>
    <phoneticPr fontId="3" type="noConversion"/>
  </si>
  <si>
    <t>纪检监察工作经费</t>
    <phoneticPr fontId="3" type="noConversion"/>
  </si>
  <si>
    <t>建设自治区改革创新试验区培训费</t>
    <phoneticPr fontId="3" type="noConversion"/>
  </si>
  <si>
    <t>党工青团文化建设专项经费</t>
    <phoneticPr fontId="3" type="noConversion"/>
  </si>
  <si>
    <t>中马钦州产业园区综合服务中心</t>
    <phoneticPr fontId="3" type="noConversion"/>
  </si>
  <si>
    <t>综合服务中心专项交通费</t>
    <phoneticPr fontId="3" type="noConversion"/>
  </si>
  <si>
    <t>园区信息网络维护建设专项经费</t>
    <phoneticPr fontId="3" type="noConversion"/>
  </si>
  <si>
    <t>补充医疗保险</t>
    <phoneticPr fontId="3" type="noConversion"/>
  </si>
  <si>
    <t>车改专项经费</t>
    <phoneticPr fontId="3" type="noConversion"/>
  </si>
  <si>
    <t>劳务派遣经费</t>
    <phoneticPr fontId="3" type="noConversion"/>
  </si>
  <si>
    <t>管委机关大院车棚建设经费</t>
    <phoneticPr fontId="3" type="noConversion"/>
  </si>
  <si>
    <t>海浪广场“开启之门”装饰工程</t>
    <phoneticPr fontId="3" type="noConversion"/>
  </si>
  <si>
    <t xml:space="preserve">单位：万元   </t>
    <phoneticPr fontId="125" type="noConversion"/>
  </si>
  <si>
    <t>单位代码</t>
    <phoneticPr fontId="125" type="noConversion"/>
  </si>
  <si>
    <t>单位名称</t>
    <phoneticPr fontId="125" type="noConversion"/>
  </si>
  <si>
    <t>科目代码</t>
    <phoneticPr fontId="125" type="noConversion"/>
  </si>
  <si>
    <t>项目类型</t>
    <phoneticPr fontId="125" type="noConversion"/>
  </si>
  <si>
    <t>年初预算安排金额</t>
    <phoneticPr fontId="125" type="noConversion"/>
  </si>
  <si>
    <t>调整后金额</t>
    <phoneticPr fontId="125" type="noConversion"/>
  </si>
  <si>
    <t>调增(减)金额</t>
    <phoneticPr fontId="125" type="noConversion"/>
  </si>
  <si>
    <t>其中已下达指标</t>
    <phoneticPr fontId="125" type="noConversion"/>
  </si>
  <si>
    <t>说明</t>
    <phoneticPr fontId="125" type="noConversion"/>
  </si>
  <si>
    <t>各单位</t>
    <phoneticPr fontId="125" type="noConversion"/>
  </si>
  <si>
    <t>开发区行政事业单位信息化建设经费</t>
    <phoneticPr fontId="125" type="noConversion"/>
  </si>
  <si>
    <t>预留机动经费</t>
    <phoneticPr fontId="125" type="noConversion"/>
  </si>
  <si>
    <t>102001</t>
  </si>
  <si>
    <t>征拆专项经费</t>
    <phoneticPr fontId="125" type="noConversion"/>
  </si>
  <si>
    <t>增挂钩项目工作经费</t>
    <phoneticPr fontId="125" type="noConversion"/>
  </si>
  <si>
    <t>办公网络整改</t>
  </si>
  <si>
    <t>303001</t>
  </si>
  <si>
    <t>市政建设规划和环境综合整治</t>
    <phoneticPr fontId="125" type="noConversion"/>
  </si>
  <si>
    <t>测绘队仪器设备购置费</t>
    <phoneticPr fontId="125" type="noConversion"/>
  </si>
  <si>
    <t>旧公房、回建房管理维修费</t>
    <phoneticPr fontId="125" type="noConversion"/>
  </si>
  <si>
    <t>房地产行业和物业行业管理经费</t>
    <phoneticPr fontId="125" type="noConversion"/>
  </si>
  <si>
    <t>测绘队仪器维修费</t>
    <phoneticPr fontId="125" type="noConversion"/>
  </si>
  <si>
    <t>测绘队培训费</t>
    <phoneticPr fontId="125" type="noConversion"/>
  </si>
  <si>
    <t>测绘队软件升级及维护费</t>
    <phoneticPr fontId="125" type="noConversion"/>
  </si>
  <si>
    <t>测绘队野外工作经费</t>
    <phoneticPr fontId="125" type="noConversion"/>
  </si>
  <si>
    <t>测绘队仪器、资质年审费</t>
    <phoneticPr fontId="125" type="noConversion"/>
  </si>
  <si>
    <r>
      <t>0</t>
    </r>
    <r>
      <rPr>
        <sz val="12"/>
        <rFont val="宋体"/>
        <family val="3"/>
        <charset val="134"/>
      </rPr>
      <t>08001</t>
    </r>
    <phoneticPr fontId="125" type="noConversion"/>
  </si>
  <si>
    <t>产业扶持资金</t>
    <phoneticPr fontId="125" type="noConversion"/>
  </si>
  <si>
    <t>政策性融资担保风险补偿基金</t>
    <phoneticPr fontId="125" type="noConversion"/>
  </si>
  <si>
    <t>开展“安全生产月”活动专项经费</t>
  </si>
  <si>
    <t>处置“5.12”事件致使“安全生产月”活动内容减少。</t>
  </si>
  <si>
    <t>开展安全生产专项整治工作经费</t>
  </si>
  <si>
    <t>上半年停产半停产企业较多。</t>
  </si>
  <si>
    <t>开展生产安全事故应急预案演练经费</t>
  </si>
  <si>
    <t>由于多方原因，管委组织演练次数减少，主要以企业演练为主。</t>
  </si>
  <si>
    <t>单位专项</t>
    <phoneticPr fontId="125" type="noConversion"/>
  </si>
  <si>
    <t>聘请专家检查高危企业补助经费</t>
  </si>
  <si>
    <t>自治区、市两级组织专家检查频繁，开发区组织专家检查减少。</t>
  </si>
  <si>
    <t>职业卫生危害监管专项经费</t>
  </si>
  <si>
    <t>开发区职业卫生监管机构、人员还不健全，工作开展乏力。</t>
  </si>
  <si>
    <t>安全生产工作宣传经费</t>
  </si>
  <si>
    <t>厉行节约，减少项目开支。</t>
  </si>
  <si>
    <t>开展安全生产交叉检查工作经费</t>
  </si>
  <si>
    <t>005001</t>
    <phoneticPr fontId="125" type="noConversion"/>
  </si>
  <si>
    <t>代理记账中心工作经费</t>
    <phoneticPr fontId="125" type="noConversion"/>
  </si>
  <si>
    <t>应急值班经费</t>
    <phoneticPr fontId="125" type="noConversion"/>
  </si>
  <si>
    <t>201001</t>
  </si>
  <si>
    <t>学前入园补助本级配套资金</t>
  </si>
  <si>
    <t>原民办代课人员参保补助本级配套资金</t>
    <phoneticPr fontId="125" type="noConversion"/>
  </si>
  <si>
    <t>公共专项</t>
    <phoneticPr fontId="125" type="noConversion"/>
  </si>
  <si>
    <t>中高考费用项目</t>
    <phoneticPr fontId="125" type="noConversion"/>
  </si>
  <si>
    <t>301001</t>
  </si>
  <si>
    <t>改造危桥（白木桥）配套工程款</t>
    <phoneticPr fontId="125" type="noConversion"/>
  </si>
  <si>
    <t>充包至牛骨港公路改造配套工程款</t>
    <phoneticPr fontId="125" type="noConversion"/>
  </si>
  <si>
    <t>2010402</t>
  </si>
  <si>
    <t>整顿和规范市场经济秩序专项工作经费</t>
    <phoneticPr fontId="125" type="noConversion"/>
  </si>
  <si>
    <t>网络与信息安全检查专项经费</t>
    <phoneticPr fontId="125" type="noConversion"/>
  </si>
  <si>
    <t>2111001</t>
  </si>
  <si>
    <t>节能监察专项工作经费</t>
    <phoneticPr fontId="125" type="noConversion"/>
  </si>
  <si>
    <t>010004</t>
  </si>
  <si>
    <t>农村公共服务运行维护机制建设本级经费</t>
    <phoneticPr fontId="125" type="noConversion"/>
  </si>
  <si>
    <t>据市财政局《关于下达2017年农村公共服务运行维护机制建设试点资金的通知》（钦市财农村〔2017〕4号）精神，2017年上级批准钦州港区试点村名额1个，按照上级每村县区级财政配套1万元的标准，港区只需配套1万元</t>
    <phoneticPr fontId="125" type="noConversion"/>
  </si>
  <si>
    <t>林业病虫害防治工作经费</t>
  </si>
  <si>
    <t>鉴于林业病虫害防治工作经费2017年1-8月未发生过请款，建议全部调减，所需资金从新增的5万元林业工作经费中安排</t>
  </si>
  <si>
    <t>人饮工程项目本级配套资金</t>
  </si>
  <si>
    <t>2017年人饮工程仅需支付前期工作经费5万元左右</t>
    <phoneticPr fontId="125" type="noConversion"/>
  </si>
  <si>
    <t>011001</t>
  </si>
  <si>
    <t>选聘非公企业党建工作组织员补贴及社保经费</t>
    <phoneticPr fontId="125" type="noConversion"/>
  </si>
  <si>
    <t>远程教育专项经费</t>
    <phoneticPr fontId="125" type="noConversion"/>
  </si>
  <si>
    <t>党建工作站绩效奖励经费</t>
    <phoneticPr fontId="125" type="noConversion"/>
  </si>
  <si>
    <t>401001</t>
  </si>
  <si>
    <t>政府性社保补贴资金</t>
    <phoneticPr fontId="125" type="noConversion"/>
  </si>
  <si>
    <t>9-12月约需60万</t>
    <phoneticPr fontId="125" type="noConversion"/>
  </si>
  <si>
    <t>新农合信息网络维护</t>
    <phoneticPr fontId="125" type="noConversion"/>
  </si>
  <si>
    <t>010001</t>
  </si>
  <si>
    <t>社区公共服务中心建设</t>
    <phoneticPr fontId="125" type="noConversion"/>
  </si>
  <si>
    <t>社区道路维修</t>
    <phoneticPr fontId="125" type="noConversion"/>
  </si>
  <si>
    <t>安置小区管理维护经费</t>
    <phoneticPr fontId="125" type="noConversion"/>
  </si>
  <si>
    <t>搬迁群众“二万二”利息及本金</t>
  </si>
  <si>
    <t>搬迁群众回建房维修</t>
  </si>
  <si>
    <t>公共专项</t>
    <phoneticPr fontId="125" type="noConversion"/>
  </si>
  <si>
    <t>困难群众生活补助</t>
    <phoneticPr fontId="125" type="noConversion"/>
  </si>
  <si>
    <t>10-11月约需135万</t>
    <phoneticPr fontId="125" type="noConversion"/>
  </si>
  <si>
    <t>高龄老人补贴</t>
    <phoneticPr fontId="125" type="noConversion"/>
  </si>
  <si>
    <t>第四季度约需21万</t>
    <phoneticPr fontId="125" type="noConversion"/>
  </si>
  <si>
    <t>深坪大学生村官经费</t>
    <phoneticPr fontId="125" type="noConversion"/>
  </si>
  <si>
    <t>农村住房政策保险</t>
    <phoneticPr fontId="125" type="noConversion"/>
  </si>
  <si>
    <t>306001</t>
  </si>
  <si>
    <t>政务中心办公大楼水电费</t>
    <phoneticPr fontId="125" type="noConversion"/>
  </si>
  <si>
    <t>009001</t>
  </si>
  <si>
    <t>村级（社区）视频建设专项配套</t>
    <phoneticPr fontId="125" type="noConversion"/>
  </si>
  <si>
    <t>消防网格化管理工作专项</t>
    <phoneticPr fontId="125" type="noConversion"/>
  </si>
  <si>
    <t>605005</t>
  </si>
  <si>
    <t>沥青路面维修材料费（包括车辆用油费）</t>
  </si>
  <si>
    <t>垃圾处理经费</t>
    <phoneticPr fontId="125" type="noConversion"/>
  </si>
  <si>
    <t>605017</t>
  </si>
  <si>
    <t>广西钦州临海工业投资有限公司</t>
  </si>
  <si>
    <t>联检大楼装修款</t>
    <phoneticPr fontId="125" type="noConversion"/>
  </si>
  <si>
    <t>兑现2016年市政府会议纪要保障联检大楼1000万元的装修款，2016年拨付450万元，2017年暂安排300万元。</t>
    <phoneticPr fontId="125" type="noConversion"/>
  </si>
  <si>
    <t>005001</t>
  </si>
  <si>
    <t>招商大厦及滨海小区公寓楼租金</t>
    <phoneticPr fontId="125" type="noConversion"/>
  </si>
  <si>
    <t>兑现历欠租金900万元。</t>
    <phoneticPr fontId="125" type="noConversion"/>
  </si>
  <si>
    <t>农业、农发项目等第三方评审及验收工作经费</t>
  </si>
  <si>
    <t>用于聘请开发区农业、农发项目等第三方评审验收机构的评审费、验收费</t>
  </si>
  <si>
    <t>“三农”产品安全检查</t>
  </si>
  <si>
    <t>增加2.0064万元用于2014-2015年屠宰环节114头病害猪无害化处理开发区本级财政补贴资金</t>
  </si>
  <si>
    <t>春防、秋防重大动物疫病防治工作经费</t>
  </si>
  <si>
    <t>用于开发区本级春防、秋防重大动物疫病防治工作</t>
  </si>
  <si>
    <t>林业工作经费</t>
  </si>
  <si>
    <t>用于钦州港区2017年用于开展各类林业活动所需的工作经费</t>
  </si>
  <si>
    <t>“双高”糖料蔗基地建设-“良种补贴”</t>
    <phoneticPr fontId="125" type="noConversion"/>
  </si>
  <si>
    <t>按照180元/亩配套2014-2015年1500亩“双高”基地良种补贴，按照150元/亩配套2016-2017年2000亩“双高”基地良种补贴，4年共计需本级配套57万元。截止2017年8月25日已有1253亩双高基地完成良种补贴发放，累计发放金额21.879万元，未发放35.121万元，按照今年资金缺口，尚需新增配套资金28.496万元。</t>
  </si>
  <si>
    <t>村社区两委换届经费</t>
    <phoneticPr fontId="125" type="noConversion"/>
  </si>
  <si>
    <t>因病致贫精准扶贫建卡工作</t>
    <phoneticPr fontId="125" type="noConversion"/>
  </si>
  <si>
    <t>2016-2017年本级配套</t>
    <phoneticPr fontId="125" type="noConversion"/>
  </si>
  <si>
    <t>企业养老本级负担责任金</t>
  </si>
  <si>
    <t>按文件要求落实本级配套</t>
  </si>
  <si>
    <t>城乡居民养老保险本级配套</t>
    <phoneticPr fontId="125" type="noConversion"/>
  </si>
  <si>
    <t>残疾人专职委员补助经费</t>
    <phoneticPr fontId="125" type="noConversion"/>
  </si>
  <si>
    <t>聘请2名残疾人专职委员</t>
    <phoneticPr fontId="125" type="noConversion"/>
  </si>
  <si>
    <t>公立医院综合改革补助</t>
  </si>
  <si>
    <t>鸡墩头回建房水电费</t>
  </si>
  <si>
    <t>防治艾滋病工作经费</t>
    <phoneticPr fontId="125" type="noConversion"/>
  </si>
  <si>
    <t>用于防艾监查，会议召开等</t>
    <phoneticPr fontId="125" type="noConversion"/>
  </si>
  <si>
    <t>乡村医生养老生活补助</t>
    <phoneticPr fontId="125" type="noConversion"/>
  </si>
  <si>
    <t>残疾人补贴</t>
    <phoneticPr fontId="125" type="noConversion"/>
  </si>
  <si>
    <t>按资金比列6:2:2</t>
    <phoneticPr fontId="125" type="noConversion"/>
  </si>
  <si>
    <t>搬迁群众水电费补贴</t>
  </si>
  <si>
    <t>宜居乡村经费</t>
  </si>
  <si>
    <t>搬迁群众临时过渡房屋补助</t>
  </si>
  <si>
    <t>精神病患者救助经费</t>
    <phoneticPr fontId="125" type="noConversion"/>
  </si>
  <si>
    <t>钦综办通【2017】23号文件要求配套</t>
    <phoneticPr fontId="125" type="noConversion"/>
  </si>
  <si>
    <t>洒水车水费</t>
    <phoneticPr fontId="125" type="noConversion"/>
  </si>
  <si>
    <t>2017年度市本级预算调整项目明细表（市直部分）</t>
    <phoneticPr fontId="3" type="noConversion"/>
  </si>
  <si>
    <t>2017年度市本级预算调整项目明细表（中马钦州产业园区部分）</t>
    <phoneticPr fontId="3" type="noConversion"/>
  </si>
  <si>
    <t>2017年度市本级预算调整项目明细表（钦州港区部分）</t>
    <phoneticPr fontId="125" type="noConversion"/>
  </si>
  <si>
    <t>2017年度市本级预算调整项目明细表（项目调剂部分）</t>
    <phoneticPr fontId="3" type="noConversion"/>
  </si>
  <si>
    <t xml:space="preserve">单位：万元   </t>
    <phoneticPr fontId="125" type="noConversion"/>
  </si>
  <si>
    <t>单位代码</t>
    <phoneticPr fontId="125" type="noConversion"/>
  </si>
  <si>
    <t>单位名称</t>
    <phoneticPr fontId="125" type="noConversion"/>
  </si>
  <si>
    <t>科目代码</t>
    <phoneticPr fontId="125" type="noConversion"/>
  </si>
  <si>
    <t>项目类型</t>
    <phoneticPr fontId="125" type="noConversion"/>
  </si>
  <si>
    <t>项目名称</t>
    <phoneticPr fontId="125" type="noConversion"/>
  </si>
  <si>
    <t>年初预算安排金额</t>
    <phoneticPr fontId="125" type="noConversion"/>
  </si>
  <si>
    <t>调整后金额</t>
    <phoneticPr fontId="125" type="noConversion"/>
  </si>
  <si>
    <t>调增(减)金额</t>
    <phoneticPr fontId="125" type="noConversion"/>
  </si>
  <si>
    <t>其中已下达指标</t>
    <phoneticPr fontId="125" type="noConversion"/>
  </si>
  <si>
    <t>说明</t>
    <phoneticPr fontId="125" type="noConversion"/>
  </si>
  <si>
    <t>征地拆迁专项经费</t>
    <phoneticPr fontId="125" type="noConversion"/>
  </si>
  <si>
    <t>城市基础设施建设经费</t>
    <phoneticPr fontId="125" type="noConversion"/>
  </si>
  <si>
    <t>根据收支情况调整</t>
    <phoneticPr fontId="125" type="noConversion"/>
  </si>
  <si>
    <t>污水保底水量补贴</t>
    <phoneticPr fontId="125" type="noConversion"/>
  </si>
  <si>
    <t>2017年1-8月，市本级获得自治区政府专项债券373859万元，按0.1%发行费率计算，发行费373.859万元；9-12月，计划发行置换专项债券115880万元，按0.1%发行费率计算，发行费115.88万元。两者合计489.739万元。</t>
  </si>
  <si>
    <t>金融科</t>
    <phoneticPr fontId="3" type="noConversion"/>
  </si>
  <si>
    <t>企业科</t>
    <phoneticPr fontId="3" type="noConversion"/>
  </si>
  <si>
    <t>均衡性转移支付补助收入</t>
    <phoneticPr fontId="4" type="noConversion"/>
  </si>
  <si>
    <t>2017年中央补助资金</t>
    <phoneticPr fontId="3" type="noConversion"/>
  </si>
  <si>
    <t>2017年第一批广西北部湾经济区重大产业发展专项资金</t>
    <phoneticPr fontId="3" type="noConversion"/>
  </si>
  <si>
    <t>2017年市本级（含中马钦州产业园区、钦州港区）一般公共预算支出预算调整表</t>
    <phoneticPr fontId="3" type="noConversion"/>
  </si>
  <si>
    <t>2017年市本级（含中马钦州产业园区、钦州港区）政府性基金预算支出预算调整表</t>
    <phoneticPr fontId="3" type="noConversion"/>
  </si>
  <si>
    <t>2017年市本级（含中马钦州产业园区、钦州港区）政府性基金预算收入预算调整表</t>
    <phoneticPr fontId="3" type="noConversion"/>
  </si>
  <si>
    <t>2017年度市本级预算调整项目明细表（政府性基金）</t>
    <phoneticPr fontId="125" type="noConversion"/>
  </si>
  <si>
    <t>序号</t>
    <phoneticPr fontId="3" type="noConversion"/>
  </si>
  <si>
    <t>变动项目</t>
    <phoneticPr fontId="4" type="noConversion"/>
  </si>
  <si>
    <t>债券安排</t>
    <phoneticPr fontId="4" type="noConversion"/>
  </si>
  <si>
    <t>项目调整</t>
    <phoneticPr fontId="4" type="noConversion"/>
  </si>
  <si>
    <t>一、替换年初预算项目</t>
    <phoneticPr fontId="125" type="noConversion"/>
  </si>
  <si>
    <t>二、新安排项目</t>
    <phoneticPr fontId="125" type="noConversion"/>
  </si>
  <si>
    <t>列一般公共预算</t>
    <phoneticPr fontId="125" type="noConversion"/>
  </si>
  <si>
    <t xml:space="preserve">  其中：一般债券</t>
    <phoneticPr fontId="125" type="noConversion"/>
  </si>
  <si>
    <t xml:space="preserve"> 专项债券</t>
    <phoneticPr fontId="125" type="noConversion"/>
  </si>
  <si>
    <t>一般债券—新增债券</t>
    <phoneticPr fontId="125" type="noConversion"/>
  </si>
  <si>
    <t>钦州港区债券小计</t>
    <phoneticPr fontId="125" type="noConversion"/>
  </si>
  <si>
    <t>中马钦州产业园区债券小计</t>
    <phoneticPr fontId="125" type="noConversion"/>
  </si>
  <si>
    <t>计划在2017年第4季度发行置换</t>
    <phoneticPr fontId="125" type="noConversion"/>
  </si>
  <si>
    <r>
      <t>3</t>
    </r>
    <r>
      <rPr>
        <sz val="12"/>
        <rFont val="宋体"/>
        <family val="3"/>
        <charset val="134"/>
      </rPr>
      <t>.</t>
    </r>
    <r>
      <rPr>
        <sz val="12"/>
        <rFont val="宋体"/>
        <family val="3"/>
        <charset val="134"/>
      </rPr>
      <t>钦州市三娘湾片区供水管网工程</t>
    </r>
    <phoneticPr fontId="125" type="noConversion"/>
  </si>
  <si>
    <r>
      <t>2</t>
    </r>
    <r>
      <rPr>
        <sz val="12"/>
        <rFont val="宋体"/>
        <family val="3"/>
        <charset val="134"/>
      </rPr>
      <t>.</t>
    </r>
    <r>
      <rPr>
        <sz val="12"/>
        <rFont val="宋体"/>
        <family val="3"/>
        <charset val="134"/>
      </rPr>
      <t>河东污水处理厂提标改造</t>
    </r>
    <phoneticPr fontId="125" type="noConversion"/>
  </si>
  <si>
    <r>
      <t>1</t>
    </r>
    <r>
      <rPr>
        <sz val="12"/>
        <rFont val="宋体"/>
        <family val="3"/>
        <charset val="134"/>
      </rPr>
      <t>.</t>
    </r>
    <r>
      <rPr>
        <sz val="12"/>
        <rFont val="宋体"/>
        <family val="3"/>
        <charset val="134"/>
      </rPr>
      <t>沙井片区排榜农家风情小区土地收储及前期开发建设项目</t>
    </r>
    <phoneticPr fontId="125" type="noConversion"/>
  </si>
  <si>
    <t>列政府性基金预算</t>
    <phoneticPr fontId="125" type="noConversion"/>
  </si>
  <si>
    <t>第二部分：专项债券</t>
    <phoneticPr fontId="125" type="noConversion"/>
  </si>
  <si>
    <t>替换年初预算项目</t>
    <phoneticPr fontId="125" type="noConversion"/>
  </si>
  <si>
    <t>（二）保障性安居工程</t>
    <phoneticPr fontId="125" type="noConversion"/>
  </si>
  <si>
    <t>（一）交通基础设施</t>
    <phoneticPr fontId="125" type="noConversion"/>
  </si>
  <si>
    <t>其中替换年初预算项目小计</t>
    <phoneticPr fontId="125" type="noConversion"/>
  </si>
  <si>
    <t>第一部分：一般债券</t>
    <phoneticPr fontId="125" type="noConversion"/>
  </si>
  <si>
    <t>市直债券小计</t>
    <phoneticPr fontId="125" type="noConversion"/>
  </si>
  <si>
    <t>市本级债券合计</t>
    <phoneticPr fontId="125" type="noConversion"/>
  </si>
  <si>
    <t>备注</t>
    <phoneticPr fontId="125" type="noConversion"/>
  </si>
  <si>
    <t>是否为替换年初预算项目</t>
    <phoneticPr fontId="125" type="noConversion"/>
  </si>
  <si>
    <t>债券资金安排支出</t>
    <phoneticPr fontId="125" type="noConversion"/>
  </si>
  <si>
    <t>支出科目代码</t>
    <phoneticPr fontId="125" type="noConversion"/>
  </si>
  <si>
    <t>单位：万元</t>
    <phoneticPr fontId="125" type="noConversion"/>
  </si>
  <si>
    <t>2017年市本级政府债券项目明细表</t>
    <phoneticPr fontId="125" type="noConversion"/>
  </si>
  <si>
    <t>债券替换</t>
    <phoneticPr fontId="4" type="noConversion"/>
  </si>
  <si>
    <t>单位名称</t>
    <phoneticPr fontId="3" type="noConversion"/>
  </si>
  <si>
    <t>科目代码</t>
    <phoneticPr fontId="3" type="noConversion"/>
  </si>
  <si>
    <t>项目类型</t>
    <phoneticPr fontId="3" type="noConversion"/>
  </si>
  <si>
    <t>项目名称</t>
    <phoneticPr fontId="3" type="noConversion"/>
  </si>
  <si>
    <t>年初预算安排金额</t>
    <phoneticPr fontId="3" type="noConversion"/>
  </si>
  <si>
    <t>调整后金额</t>
    <phoneticPr fontId="3" type="noConversion"/>
  </si>
  <si>
    <t>调增(减)金额</t>
    <phoneticPr fontId="3" type="noConversion"/>
  </si>
  <si>
    <t>其中已下达指标</t>
    <phoneticPr fontId="3" type="noConversion"/>
  </si>
  <si>
    <t>均衡性转移支付补助收入</t>
    <phoneticPr fontId="3" type="noConversion"/>
  </si>
  <si>
    <t>自治区下达7700万元，其中带项目2700万元，财力为5000万元</t>
    <phoneticPr fontId="3" type="noConversion"/>
  </si>
  <si>
    <t>调入预算稳定调节基金</t>
    <phoneticPr fontId="3" type="noConversion"/>
  </si>
  <si>
    <t>一、调减支出预算</t>
    <phoneticPr fontId="3" type="noConversion"/>
  </si>
  <si>
    <t>新增一般债券替换年初预算项目</t>
    <phoneticPr fontId="3" type="noConversion"/>
  </si>
  <si>
    <t>预计年内难以实施</t>
    <phoneticPr fontId="3" type="noConversion"/>
  </si>
  <si>
    <t>预计支出减少1500万元</t>
    <phoneticPr fontId="3" type="noConversion"/>
  </si>
  <si>
    <t>全市村（社区）干部工资调整市财政对县区补助</t>
    <phoneticPr fontId="3" type="noConversion"/>
  </si>
  <si>
    <t>全市全年增加2500万元，市财政按照对两县补助20%，区补助30%计算，年增加支出560万元，2017年计划执行一个季度约140万元。</t>
    <phoneticPr fontId="3" type="noConversion"/>
  </si>
  <si>
    <t>市检察院</t>
    <phoneticPr fontId="3" type="noConversion"/>
  </si>
  <si>
    <t>非税-查办卫生系统系列职务犯罪专项经费</t>
    <phoneticPr fontId="3" type="noConversion"/>
  </si>
  <si>
    <t>已经拨付100万元，剩余300万元根据市检察院今后开展工作需要据实安排项目。</t>
    <phoneticPr fontId="3" type="noConversion"/>
  </si>
  <si>
    <t>检察院
法院</t>
    <phoneticPr fontId="3" type="noConversion"/>
  </si>
  <si>
    <t>2040401
2040501</t>
    <phoneticPr fontId="3" type="noConversion"/>
  </si>
  <si>
    <t>目前未确定最终方案，预计年增加500万元左右。包括工资调整、绩效考核奖金和聘用人员经费。</t>
    <phoneticPr fontId="3" type="noConversion"/>
  </si>
  <si>
    <t>市财政局</t>
    <phoneticPr fontId="3" type="noConversion"/>
  </si>
  <si>
    <t>会计从业考试暂停，取消部分考试场次，支出相应减少</t>
    <phoneticPr fontId="3" type="noConversion"/>
  </si>
  <si>
    <t>非税★部门预算专项-会计无纸化考场日常维护及设备购置费</t>
    <phoneticPr fontId="3" type="noConversion"/>
  </si>
  <si>
    <t>国库集中支付代理银行代理手续费</t>
    <phoneticPr fontId="3" type="noConversion"/>
  </si>
  <si>
    <t>部门预算★机关营区附属工程建设</t>
    <phoneticPr fontId="3" type="noConversion"/>
  </si>
  <si>
    <t>边境转移支付项目替换</t>
    <phoneticPr fontId="3" type="noConversion"/>
  </si>
  <si>
    <t>资金在六月份已经拨付</t>
    <phoneticPr fontId="3" type="noConversion"/>
  </si>
  <si>
    <t>已经向政府提意见安排</t>
    <phoneticPr fontId="3" type="noConversion"/>
  </si>
  <si>
    <t>市金融办</t>
    <phoneticPr fontId="3" type="noConversion"/>
  </si>
  <si>
    <t>明年预算以调减后的金额作对比</t>
    <phoneticPr fontId="3" type="noConversion"/>
  </si>
  <si>
    <t>黄昱已解聘，退还剩余经费指标</t>
    <phoneticPr fontId="3" type="noConversion"/>
  </si>
  <si>
    <t>已举办一期培训班，根据实际情况，调减二期培训班预算</t>
    <phoneticPr fontId="3" type="noConversion"/>
  </si>
  <si>
    <t>2017年政府专项债券发行费</t>
    <phoneticPr fontId="3" type="noConversion"/>
  </si>
  <si>
    <t>政府一般债券付息</t>
    <phoneticPr fontId="3" type="noConversion"/>
  </si>
  <si>
    <t>市教育局</t>
    <phoneticPr fontId="3" type="noConversion"/>
  </si>
  <si>
    <t>非税-初中毕业升学考试经费</t>
    <phoneticPr fontId="3" type="noConversion"/>
  </si>
  <si>
    <t>市第五中学</t>
    <phoneticPr fontId="3" type="noConversion"/>
  </si>
  <si>
    <t>非税-教学设备</t>
    <phoneticPr fontId="3" type="noConversion"/>
  </si>
  <si>
    <t>非税-教师办公设备购置</t>
    <phoneticPr fontId="3" type="noConversion"/>
  </si>
  <si>
    <t>市第八中学</t>
    <phoneticPr fontId="3" type="noConversion"/>
  </si>
  <si>
    <t>非税—基本支出</t>
    <phoneticPr fontId="3" type="noConversion"/>
  </si>
  <si>
    <t>市广播电视大学</t>
    <phoneticPr fontId="3" type="noConversion"/>
  </si>
  <si>
    <t>基本支出</t>
    <phoneticPr fontId="3" type="noConversion"/>
  </si>
  <si>
    <t>高新区实验学校</t>
    <phoneticPr fontId="3" type="noConversion"/>
  </si>
  <si>
    <t>技工学校</t>
    <phoneticPr fontId="3" type="noConversion"/>
  </si>
  <si>
    <t>市石化办</t>
    <phoneticPr fontId="3" type="noConversion"/>
  </si>
  <si>
    <t>新增人员办公设备购置</t>
    <phoneticPr fontId="3" type="noConversion"/>
  </si>
  <si>
    <t>市住建委</t>
    <phoneticPr fontId="3" type="noConversion"/>
  </si>
  <si>
    <t>非税-办公楼维修维护经费</t>
    <phoneticPr fontId="3" type="noConversion"/>
  </si>
  <si>
    <t>市住建委年初未将租给百川书城及东方网吧的一楼铺面租金列入2017年部门预算非税收入计划及安排支出。根据市住建委反馈，上述铺面仍继续租给百川书城及东方网吧，1-5月租金收入40.6万元。2017年6月根据单位申请结合单位需求，从上述租金收入中拨付市住建委办公楼维修维护经费10万元。</t>
    <phoneticPr fontId="3" type="noConversion"/>
  </si>
  <si>
    <t>海绵城市等专项规划编制经费</t>
    <phoneticPr fontId="3" type="noConversion"/>
  </si>
  <si>
    <t>根据市政府对《关于解决规划编制资金的请示》（钦市建报［2017］235号批示精神进行安排《钦州市海绵城市专项规划》、《钦州市海绵城市规划设计导则》、《钦州市城市慢行系统专项规划》、《钦州市主城区水环境整治规划》等规划编制经费</t>
    <phoneticPr fontId="3" type="noConversion"/>
  </si>
  <si>
    <t>市市政管理局</t>
    <phoneticPr fontId="3" type="noConversion"/>
  </si>
  <si>
    <t>非税★建安街道路修复工程费用</t>
    <phoneticPr fontId="3" type="noConversion"/>
  </si>
  <si>
    <t>城市基础设施配套费-2017年春节装点活动经费</t>
    <phoneticPr fontId="3" type="noConversion"/>
  </si>
  <si>
    <t>市园林管理处</t>
    <phoneticPr fontId="3" type="noConversion"/>
  </si>
  <si>
    <t>非税★城东绿化站搬迁安置项目经费</t>
    <phoneticPr fontId="3" type="noConversion"/>
  </si>
  <si>
    <t>公共专项</t>
    <phoneticPr fontId="3" type="noConversion"/>
  </si>
  <si>
    <t>基金★城市公用事业附加支出</t>
    <phoneticPr fontId="3" type="noConversion"/>
  </si>
  <si>
    <t>城市公用事业附加年初预算安排收入1350万元，实际收入716万元，短收634万元。</t>
    <phoneticPr fontId="3" type="noConversion"/>
  </si>
  <si>
    <t>市路灯管理处处</t>
    <phoneticPr fontId="3" type="noConversion"/>
  </si>
  <si>
    <t>基金★部门预算专项-钦州市楼宇夜景亮化设施维护费</t>
    <phoneticPr fontId="3" type="noConversion"/>
  </si>
  <si>
    <t>市环境保护监测站</t>
    <phoneticPr fontId="3" type="noConversion"/>
  </si>
  <si>
    <t>非税★环境监测业务培训经费</t>
    <phoneticPr fontId="3" type="noConversion"/>
  </si>
  <si>
    <t>非税★重点污染源监督监测经费</t>
    <phoneticPr fontId="3" type="noConversion"/>
  </si>
  <si>
    <t>监测站非税收费取消收</t>
    <phoneticPr fontId="3" type="noConversion"/>
  </si>
  <si>
    <t>非税工作经费</t>
    <phoneticPr fontId="3" type="noConversion"/>
  </si>
  <si>
    <t>非税★2017年建设项目环境保护验收监测和调查监测</t>
    <phoneticPr fontId="3" type="noConversion"/>
  </si>
  <si>
    <t>非税成本</t>
    <phoneticPr fontId="3" type="noConversion"/>
  </si>
  <si>
    <t>因非税收费取消改申请从经费拨款安排，用于参加区环保厅举办的总量减排、环境管理、污染防治、环境监测、环境应急和开展基层环境监测岗位业务培训支出。</t>
    <phoneticPr fontId="3" type="noConversion"/>
  </si>
  <si>
    <t>因非税收费取消改申请从经费拨款安排，用于全市入海河流断面及直排入海的市政排污口、重点监控企业、重点污染企业的排污口水质监测、烟气排放等实施监督性监测等。</t>
    <phoneticPr fontId="3" type="noConversion"/>
  </si>
  <si>
    <t>已经政府批准</t>
    <phoneticPr fontId="3" type="noConversion"/>
  </si>
  <si>
    <t>地籍测绘项目工作经费</t>
    <phoneticPr fontId="3" type="noConversion"/>
  </si>
  <si>
    <t>土地测绘服务部上缴历年结余资金1300万元，比年初收入预算增加1300万元。经市政府批准追加该单位经费</t>
    <phoneticPr fontId="3" type="noConversion"/>
  </si>
  <si>
    <t>市海监支队</t>
    <phoneticPr fontId="3" type="noConversion"/>
  </si>
  <si>
    <t>非税★部门预算专项-海监执法船艇运行保养维护</t>
    <phoneticPr fontId="3" type="noConversion"/>
  </si>
  <si>
    <t>经市政府批准，补充住房公积金聘用人员社保费用支出。</t>
    <phoneticPr fontId="3" type="noConversion"/>
  </si>
  <si>
    <t>市工信委</t>
    <phoneticPr fontId="3" type="noConversion"/>
  </si>
  <si>
    <t>市国资委</t>
    <phoneticPr fontId="3" type="noConversion"/>
  </si>
  <si>
    <t>办公用房维修改造经费</t>
    <phoneticPr fontId="3" type="noConversion"/>
  </si>
  <si>
    <t>市机关事务管理局将恒基大夏12楼办公用房腾退部分给市国资委使用。市国资委已对部分办公用房进行维修改造，维修经费17.25万元。现市国资委已按规定完善相关项目材料，建议安排17.25万元用于支付办公用房维修费。</t>
    <phoneticPr fontId="3" type="noConversion"/>
  </si>
  <si>
    <t>单位专项</t>
    <phoneticPr fontId="3" type="noConversion"/>
  </si>
  <si>
    <t>市纪委驻市国资委纪检组办公设备购置费</t>
    <phoneticPr fontId="3" type="noConversion"/>
  </si>
  <si>
    <t>根据市政府领导批示精神，同意从2017年市本级国有资本收益中调入部分资金到一般公共预算，用于安排本项支出</t>
    <phoneticPr fontId="3" type="noConversion"/>
  </si>
  <si>
    <t>市国资委</t>
    <phoneticPr fontId="3" type="noConversion"/>
  </si>
  <si>
    <t>单位专项</t>
    <phoneticPr fontId="3" type="noConversion"/>
  </si>
  <si>
    <t>国有企业监事会聘请监事经费</t>
    <phoneticPr fontId="3" type="noConversion"/>
  </si>
  <si>
    <t>根据市政府领导批示精神，在未解决监事会下设机构及人员编制前，由市财政每年统筹安排18万元给市国有企业监事会，专项用于监事会向中介机构聘请具备相关专业素质的专职监事。拟从2017年市本级国有资本收益中调入部分资金到一般公共预算安排本项支出</t>
    <phoneticPr fontId="3" type="noConversion"/>
  </si>
  <si>
    <t>非税★钦州市中小企业服务中心工资等经费</t>
    <phoneticPr fontId="3" type="noConversion"/>
  </si>
  <si>
    <t>该项经费从工信委上缴的非税收入（代管企业拆迁土地补偿款）88.47万元中安排，专项用于解决钦州市中小企业服务中心人员工资、社保等费用</t>
    <phoneticPr fontId="3" type="noConversion"/>
  </si>
  <si>
    <t>非税★职称评审工作经费</t>
    <phoneticPr fontId="3" type="noConversion"/>
  </si>
  <si>
    <t>该项经费从工信委上缴的非税收入（职称评审费）中安排，用于解决工程系列职称评审费用</t>
    <phoneticPr fontId="3" type="noConversion"/>
  </si>
  <si>
    <t>市人社局</t>
    <phoneticPr fontId="3" type="noConversion"/>
  </si>
  <si>
    <t>钦州人才市场办公用房租赁费和物业管理费</t>
    <phoneticPr fontId="3" type="noConversion"/>
  </si>
  <si>
    <t>经报请市政府同意并报经市机关事务管理局按规定程序核批，同意市人才市场（市人才服务管理办公室）租用市体育中心1035平方米办公楼办公。现拟追加安排2017年钦州人才市场办公用房租赁费和物业管理费437250元(其中：办公用房租金397500元；物业管理费用39750元)。</t>
    <phoneticPr fontId="3" type="noConversion"/>
  </si>
  <si>
    <t>非税★部门预算专项-职称评审系列考试费用</t>
    <phoneticPr fontId="3" type="noConversion"/>
  </si>
  <si>
    <t>本项目年初部门预算分为外语考试经费是14.5万元，计算机考试经费10万元，由于外语考试和计算机初、中级已不再作硬性考试要求，我市不再组织考试，今年只组织计算机高级考试，调减外语考试经费14.5万元，计算机考试经费8万元，两项合计调减22.5万元。</t>
    <phoneticPr fontId="3" type="noConversion"/>
  </si>
  <si>
    <t>非税★部门预算专项-职业技能鉴定评审费用</t>
    <phoneticPr fontId="3" type="noConversion"/>
  </si>
  <si>
    <t>年初部门预算职业技能鉴定预计支出38万元。由于政策性原因影响造成职业技能鉴定评审费收入减少，支出相应减少，因此调减8.99万元。</t>
    <phoneticPr fontId="3" type="noConversion"/>
  </si>
  <si>
    <t>非税★部门预算专项-参公单位人员过渡考试工作经费</t>
    <phoneticPr fontId="3" type="noConversion"/>
  </si>
  <si>
    <t>今年全区参公单位人员考试由区考试中心在南宁统一组织考试，调减此项支出经费。</t>
    <phoneticPr fontId="3" type="noConversion"/>
  </si>
  <si>
    <t>非税★部门预算专项-机关事业单位工作人员调配工作经费</t>
    <phoneticPr fontId="3" type="noConversion"/>
  </si>
  <si>
    <t>非税收入减少，项目不开展，调减非税项目支出经费</t>
    <phoneticPr fontId="3" type="noConversion"/>
  </si>
  <si>
    <t>非税★部门预算专项-公务员招录考试工作经费</t>
    <phoneticPr fontId="3" type="noConversion"/>
  </si>
  <si>
    <t>公务员招录考试经费统一上缴自治区后，由区考试中心下拨考试经费到我市，今年区考试中心下拨我市公务员招录考试经费为303107元，因此调减部门预算经费差额96893元。</t>
    <phoneticPr fontId="3" type="noConversion"/>
  </si>
  <si>
    <t>非税★部门预算专项-设备购置</t>
    <phoneticPr fontId="3" type="noConversion"/>
  </si>
  <si>
    <t>非税★部门预算-成本支出</t>
    <phoneticPr fontId="3" type="noConversion"/>
  </si>
  <si>
    <t>由于计算机初、中级不再安排考试，调减计算机成本支出28万；事业单位招聘考试报名从网上直接缴交费用至自治区考试中心，扣除成本后再下拨考试经费，调减事业单位招聘考试成本支出15万元；调减职称评审系列考试（外语考试）成本支出1万元。</t>
    <phoneticPr fontId="3" type="noConversion"/>
  </si>
  <si>
    <t>市殡仪馆</t>
    <phoneticPr fontId="3" type="noConversion"/>
  </si>
  <si>
    <t>非税★部门预算-工资福利支出</t>
    <phoneticPr fontId="3" type="noConversion"/>
  </si>
  <si>
    <t>调减非税收入安排的支出。由于2017年1-7月份业务收入同比增长只有7.5%，预计达不到年初预计的年度业务收入增长42%的目标，故调减预算安排</t>
    <phoneticPr fontId="3" type="noConversion"/>
  </si>
  <si>
    <t>非税★部门预算-商品服务支出</t>
    <phoneticPr fontId="3" type="noConversion"/>
  </si>
  <si>
    <t>非税收入减少</t>
    <phoneticPr fontId="3" type="noConversion"/>
  </si>
  <si>
    <t>非税★部门预算-其他个人和家庭补助支出</t>
    <phoneticPr fontId="3" type="noConversion"/>
  </si>
  <si>
    <t>非税★部门预算专项-殡葬工作经费</t>
    <phoneticPr fontId="3" type="noConversion"/>
  </si>
  <si>
    <t>非税★部门预算专项-无人认领尸体处理经费</t>
    <phoneticPr fontId="3" type="noConversion"/>
  </si>
  <si>
    <t>市食品药品监督管理局</t>
    <phoneticPr fontId="3" type="noConversion"/>
  </si>
  <si>
    <t>非税★部门预算专项-执法办案经费</t>
    <phoneticPr fontId="3" type="noConversion"/>
  </si>
  <si>
    <t>市食品药品检验所</t>
    <phoneticPr fontId="3" type="noConversion"/>
  </si>
  <si>
    <t>非税★部门预算专项-检验检测事务专项经费</t>
    <phoneticPr fontId="3" type="noConversion"/>
  </si>
  <si>
    <t>市农业科学研究所</t>
    <phoneticPr fontId="3" type="noConversion"/>
  </si>
  <si>
    <t>市渔监船检处</t>
    <phoneticPr fontId="3" type="noConversion"/>
  </si>
  <si>
    <t>非税★部门预算专项-渔船检验及渔船执法监管工作经费</t>
    <phoneticPr fontId="3" type="noConversion"/>
  </si>
  <si>
    <t>非税★部门预算专项-组织非税收入工作经费</t>
    <phoneticPr fontId="3" type="noConversion"/>
  </si>
  <si>
    <t>渔船检验及渔船执法监管工作经费</t>
    <phoneticPr fontId="3" type="noConversion"/>
  </si>
  <si>
    <t>根据钦市财综﹝2017﹞17号文，非税收入停征后，单位依法履行管理职能所需相关经费由同级财政预算予以保障。渔业船舶及船用产品检验费停征后，市管辖1536艘渔船的船检工作、油补发放工作以及自治区要求的减船转产等工作职责需要开支的项目主要有：（1）渔业船舶检验工作经费15万元；（2）2015年度、2016年油补资金发放渔船核查工作经费7万元；（3）龙门渔港、犀牛脚渔港2个渔港港池内垃圾清理费3万元。</t>
    <phoneticPr fontId="3" type="noConversion"/>
  </si>
  <si>
    <t>3.5亿元从政府性基金转列一般公共预算</t>
    <phoneticPr fontId="3" type="noConversion"/>
  </si>
  <si>
    <t>合计</t>
    <phoneticPr fontId="3" type="noConversion"/>
  </si>
  <si>
    <t>市财政局</t>
    <phoneticPr fontId="3" type="noConversion"/>
  </si>
  <si>
    <t>部门预算★专项-财政政策研究工作经费</t>
    <phoneticPr fontId="3" type="noConversion"/>
  </si>
  <si>
    <t>部门预算★专项-集中支付系统、预算单位U8财务系统运行维护费</t>
    <phoneticPr fontId="3" type="noConversion"/>
  </si>
  <si>
    <t>办公楼电梯更新购置经费</t>
    <phoneticPr fontId="3" type="noConversion"/>
  </si>
  <si>
    <t>市工商行政管理局</t>
    <phoneticPr fontId="3" type="noConversion"/>
  </si>
  <si>
    <t>工商系统基层规范化建设经费</t>
    <phoneticPr fontId="3" type="noConversion"/>
  </si>
  <si>
    <t>2017年4月份涉嫌走私无主货物拍卖款项</t>
    <phoneticPr fontId="3" type="noConversion"/>
  </si>
  <si>
    <t>商标品牌创新创业基地经费</t>
    <phoneticPr fontId="3" type="noConversion"/>
  </si>
  <si>
    <t>市市政管理局</t>
    <phoneticPr fontId="3" type="noConversion"/>
  </si>
  <si>
    <t>本级结转★第八届（玉林）广西园林园艺博览会参展</t>
    <phoneticPr fontId="3" type="noConversion"/>
  </si>
  <si>
    <t>上级结转★2016年自治区城镇化建设专项-举办广西园林世博会补助</t>
    <phoneticPr fontId="3" type="noConversion"/>
  </si>
  <si>
    <t>2017年第十、十一届广西园博会参展活动经费</t>
    <phoneticPr fontId="3" type="noConversion"/>
  </si>
  <si>
    <t>市园林管理处</t>
    <phoneticPr fontId="3" type="noConversion"/>
  </si>
  <si>
    <t>绿化修剪专用设备油料及维修经费</t>
    <phoneticPr fontId="3" type="noConversion"/>
  </si>
  <si>
    <t>绿化专用设备购置经费</t>
    <phoneticPr fontId="3" type="noConversion"/>
  </si>
  <si>
    <t>绿化作业车辆运行维护经费</t>
    <phoneticPr fontId="3" type="noConversion"/>
  </si>
  <si>
    <t>城市园林绿化美化支出</t>
    <phoneticPr fontId="3" type="noConversion"/>
  </si>
  <si>
    <t>市物价局</t>
    <phoneticPr fontId="3" type="noConversion"/>
  </si>
  <si>
    <t>国有资产出租价格认定、刑事治安案件涉案财物价格认定、纪检监察机关查办案件涉案财物价格认定工作专项经费</t>
    <phoneticPr fontId="3" type="noConversion"/>
  </si>
  <si>
    <t>办公楼维修费</t>
    <phoneticPr fontId="3" type="noConversion"/>
  </si>
  <si>
    <t>下雨天办公楼墙壁渗水严重，急需维修，年初预算未作此项计划。</t>
    <phoneticPr fontId="3" type="noConversion"/>
  </si>
  <si>
    <t>从国土局本级调整到市国土资源档案馆，用于档案库房设备购置专项支出。</t>
    <phoneticPr fontId="3" type="noConversion"/>
  </si>
  <si>
    <t>档案库房设备购置专项</t>
    <phoneticPr fontId="3" type="noConversion"/>
  </si>
  <si>
    <t>市贸促会</t>
    <phoneticPr fontId="3" type="noConversion"/>
  </si>
  <si>
    <t>钦州市驻新加坡商务办事处经费</t>
    <phoneticPr fontId="3" type="noConversion"/>
  </si>
  <si>
    <t>根据本单位的业务开展情况，调减该项目金额3.055万元，本次调减的金额用于安排“国内外展览及经贸交流经费”1.50万元，安排“扶贫工作经费”1.555万元。</t>
    <phoneticPr fontId="3" type="noConversion"/>
  </si>
  <si>
    <t>商事认证业务经费</t>
    <phoneticPr fontId="3" type="noConversion"/>
  </si>
  <si>
    <t>根据本单位业务开展情况，调减该项目金额2万元，用于安排本单位扶贫联系点的帮扶支出。</t>
    <phoneticPr fontId="3" type="noConversion"/>
  </si>
  <si>
    <t>国内外展览及经贸交流经费</t>
    <phoneticPr fontId="3" type="noConversion"/>
  </si>
  <si>
    <t>根据本单位今年此项业务的开展情况，需要调增金额1.50万元。</t>
    <phoneticPr fontId="3" type="noConversion"/>
  </si>
  <si>
    <t>扶贫工作经费</t>
    <phoneticPr fontId="3" type="noConversion"/>
  </si>
  <si>
    <t>增加用于本单位扶贫联系点的帮扶支出。</t>
    <phoneticPr fontId="3" type="noConversion"/>
  </si>
  <si>
    <t>市民政局</t>
    <phoneticPr fontId="3" type="noConversion"/>
  </si>
  <si>
    <t>部门公共专项</t>
    <phoneticPr fontId="3" type="noConversion"/>
  </si>
  <si>
    <t>困难残疾人生活补贴经费</t>
    <phoneticPr fontId="3" type="noConversion"/>
  </si>
  <si>
    <t>重度残疾人护理补贴经费</t>
    <phoneticPr fontId="3" type="noConversion"/>
  </si>
  <si>
    <t>各县区</t>
    <phoneticPr fontId="3" type="noConversion"/>
  </si>
  <si>
    <t>居家养老示范点建设</t>
    <phoneticPr fontId="3" type="noConversion"/>
  </si>
  <si>
    <t>单位专项</t>
    <phoneticPr fontId="3" type="noConversion"/>
  </si>
  <si>
    <t>部门预算★专项-优抚优待及安置业务经费</t>
    <phoneticPr fontId="3" type="noConversion"/>
  </si>
  <si>
    <t>根据市禁毒委《关于印发&lt;综合治理钦北区新棠镇屯王村毒品问题工作方案&gt;的通知》（钦禁毒﹝2017﹞9号）要求，市民政局需出资10万元，用于支持钦北区新棠镇屯王村禁毒基础设施建设，主要用于屯王村社区服务站建设，在村委办公楼加高一层用作综治中心，分别设置禁毒防艾工作室1间，综治信访维稳中心1间，会议室1间。拟从部门预算单位专项-优抚优待及安置业务经费中调整解决。</t>
    <phoneticPr fontId="3" type="noConversion"/>
  </si>
  <si>
    <t>钦北区</t>
    <phoneticPr fontId="3" type="noConversion"/>
  </si>
  <si>
    <t>钦北区新棠镇屯王村社区服务站建设</t>
    <phoneticPr fontId="3" type="noConversion"/>
  </si>
  <si>
    <t>市卫计委</t>
    <phoneticPr fontId="3" type="noConversion"/>
  </si>
  <si>
    <t>部门公共专项-艾滋病防治宣传经费</t>
    <phoneticPr fontId="3" type="noConversion"/>
  </si>
  <si>
    <t>根据市委市政府工作部署，结合《钦州市防艾攻坚工程（2015-2020年）八大专项工程》中加强特殊监区建设要求，拟从下达市卫计委的市本级艾滋病防治宣传经费中调整40万元支持浦北特殊监区建设。</t>
    <phoneticPr fontId="3" type="noConversion"/>
  </si>
  <si>
    <t>浦北县</t>
    <phoneticPr fontId="3" type="noConversion"/>
  </si>
  <si>
    <t>浦北特殊监区建设</t>
    <phoneticPr fontId="3" type="noConversion"/>
  </si>
  <si>
    <t>市中心血站</t>
    <phoneticPr fontId="3" type="noConversion"/>
  </si>
  <si>
    <t>非税★部门预算专项-采供血仪器设备购置经费</t>
    <phoneticPr fontId="3" type="noConversion"/>
  </si>
  <si>
    <t>非税★部门预算专项-采供血业务工作经费</t>
    <phoneticPr fontId="3" type="noConversion"/>
  </si>
  <si>
    <t>非税★部门预算专项-浦北献血屋建设改造经费</t>
    <phoneticPr fontId="3" type="noConversion"/>
  </si>
  <si>
    <t>市渔监船检处</t>
    <phoneticPr fontId="3" type="noConversion"/>
  </si>
  <si>
    <t>公共专项</t>
    <phoneticPr fontId="3" type="noConversion"/>
  </si>
  <si>
    <t>部门预算★专项-渔监执法快艇配套资金</t>
    <phoneticPr fontId="3" type="noConversion"/>
  </si>
  <si>
    <t>渔港维修</t>
    <phoneticPr fontId="3" type="noConversion"/>
  </si>
  <si>
    <t>市林业局</t>
    <phoneticPr fontId="3" type="noConversion"/>
  </si>
  <si>
    <t>部门预算★专项-林业执法与监督经费</t>
    <phoneticPr fontId="3" type="noConversion"/>
  </si>
  <si>
    <t>部门预算★专项-森林防火及安全生产等工作经费</t>
    <phoneticPr fontId="3" type="noConversion"/>
  </si>
  <si>
    <t>市三十六曲林场</t>
    <phoneticPr fontId="3" type="noConversion"/>
  </si>
  <si>
    <t>国有林场改革工作经费</t>
    <phoneticPr fontId="3" type="noConversion"/>
  </si>
  <si>
    <t>部门预算★专项-森林资源保护宣传与推广经费</t>
    <phoneticPr fontId="3" type="noConversion"/>
  </si>
  <si>
    <t>市森林公安局</t>
    <phoneticPr fontId="3" type="noConversion"/>
  </si>
  <si>
    <t>部门预算★专项-“一场一警”工作经费</t>
    <phoneticPr fontId="3" type="noConversion"/>
  </si>
  <si>
    <t>警犬技术工作发展经费</t>
    <phoneticPr fontId="3" type="noConversion"/>
  </si>
  <si>
    <t>茅尾海派出所建设经费</t>
    <phoneticPr fontId="3" type="noConversion"/>
  </si>
  <si>
    <t>部门公共专项★2017年市本级水源地速生桉改造项目</t>
    <phoneticPr fontId="3" type="noConversion"/>
  </si>
  <si>
    <t>2017年生态水源林、杉木速生丰产示范林抚育项目</t>
    <phoneticPr fontId="3" type="noConversion"/>
  </si>
  <si>
    <t>居家养老服务作为钦州市养老服务业发展的重点任务之一，目前发展仍相对滞后。为落实《市五届人大常委会第八次会议审议加快发展养老服务业工作情况报告的意见》（钦人办函〔2017〕14号）争取下半年在社区居家养老服务业发展上要有新突破精神，拟安排两区两县在主城区（县城）完成一个以上居家养老示范点建设，市本级拟给予72万元资金支持，其中：两区分别给予20万元，两县分别给予16万元。而残疾人“两项补贴”已按预计补贴人数和市级负担标准下达，预算资金结余72万元，因此，拟调整用于居家养老示范点建设。</t>
    <phoneticPr fontId="3" type="noConversion"/>
  </si>
  <si>
    <t>非税★部门预算专项-成人教育教学经费</t>
  </si>
  <si>
    <t>非税★部门预算专项-招生工作经费</t>
  </si>
  <si>
    <t>非税-搬迁办学经费</t>
  </si>
  <si>
    <t>非税-网络教育教学经费</t>
  </si>
  <si>
    <t>非税-教师学习交流培训经费</t>
  </si>
  <si>
    <t>非税-校园安全管理费</t>
  </si>
  <si>
    <t>因非税收入减少，调减非税设备购置项目—购置考试专用信号屏蔽仪经费11.2万元。</t>
    <phoneticPr fontId="3" type="noConversion"/>
  </si>
  <si>
    <t>社保科</t>
    <phoneticPr fontId="3" type="noConversion"/>
  </si>
  <si>
    <t>二、调增支出预算</t>
    <phoneticPr fontId="3" type="noConversion"/>
  </si>
  <si>
    <t>根据规定从4月1日起停止了渔业船舶及船用产品检验收费，收入减少</t>
    <phoneticPr fontId="3" type="noConversion"/>
  </si>
  <si>
    <t>各县区</t>
    <phoneticPr fontId="3" type="noConversion"/>
  </si>
  <si>
    <t>城市生活垃圾焚烧发电厂垃圾处置补贴费</t>
    <phoneticPr fontId="3" type="noConversion"/>
  </si>
  <si>
    <t>预计2017年需支1785万元</t>
    <phoneticPr fontId="3" type="noConversion"/>
  </si>
  <si>
    <t>4月1日取消城市公用事业附加费，已收取的收入和上年结余仅够安排1-9月路灯电费，后几月电费需从一般公共预算安排，按每月105万元测算共315万元。</t>
    <phoneticPr fontId="3" type="noConversion"/>
  </si>
  <si>
    <t>根据《中共钦州市委员会 钦州市人民政府关于奖励2016年度县域工业提升工程表现突出企业的决定》（钦委[2017]98号），对广西卓能新能源科技有限公司等96家企业进行奖励，预计需500万元。</t>
    <phoneticPr fontId="3" type="noConversion"/>
  </si>
  <si>
    <t>其中因非税收入减少调减支出542万元</t>
    <phoneticPr fontId="3" type="noConversion"/>
  </si>
  <si>
    <t>收入调整合计</t>
    <phoneticPr fontId="3" type="noConversion"/>
  </si>
  <si>
    <t>支出调整合计</t>
    <phoneticPr fontId="3" type="noConversion"/>
  </si>
  <si>
    <t>项目调整</t>
    <phoneticPr fontId="4" type="noConversion"/>
  </si>
  <si>
    <t>项目调剂</t>
    <phoneticPr fontId="4" type="noConversion"/>
  </si>
  <si>
    <t>2010302</t>
  </si>
  <si>
    <t>2010303</t>
  </si>
  <si>
    <t>2010399</t>
  </si>
  <si>
    <t>2010602</t>
  </si>
  <si>
    <t>2010605</t>
  </si>
  <si>
    <t>2011006</t>
  </si>
  <si>
    <t>2011011</t>
  </si>
  <si>
    <t>2011302</t>
  </si>
  <si>
    <t>2040101</t>
  </si>
  <si>
    <t>2040103</t>
  </si>
  <si>
    <t>2040199</t>
  </si>
  <si>
    <t>2040299</t>
  </si>
  <si>
    <t>2040401</t>
  </si>
  <si>
    <t>2040404</t>
  </si>
  <si>
    <t>2040501</t>
  </si>
  <si>
    <t>2050203</t>
  </si>
  <si>
    <t>2050204</t>
  </si>
  <si>
    <t>2050303</t>
  </si>
  <si>
    <t>2050501</t>
  </si>
  <si>
    <t>2050599</t>
  </si>
  <si>
    <t>2050803</t>
  </si>
  <si>
    <t>2080102</t>
  </si>
  <si>
    <t>2080699</t>
  </si>
  <si>
    <t>2081004</t>
  </si>
  <si>
    <t>2101002</t>
  </si>
  <si>
    <t>2110299</t>
  </si>
  <si>
    <t>2120399</t>
  </si>
  <si>
    <t>2130110</t>
  </si>
  <si>
    <t>2130199</t>
  </si>
  <si>
    <t>2130205</t>
  </si>
  <si>
    <t>2130599</t>
  </si>
  <si>
    <t>2150502</t>
  </si>
  <si>
    <t>2150701</t>
  </si>
  <si>
    <t>2150702</t>
  </si>
  <si>
    <t>2150899</t>
  </si>
  <si>
    <t>2159999</t>
  </si>
  <si>
    <t>2169999</t>
  </si>
  <si>
    <t>2200109</t>
  </si>
  <si>
    <t>2200199</t>
  </si>
  <si>
    <t>2200208</t>
  </si>
  <si>
    <t>2200218</t>
  </si>
  <si>
    <t>2210302</t>
  </si>
  <si>
    <t>2320301</t>
  </si>
  <si>
    <t>201</t>
  </si>
  <si>
    <t>20101</t>
  </si>
  <si>
    <t>2010101</t>
  </si>
  <si>
    <t>2010102</t>
  </si>
  <si>
    <t>2010103</t>
  </si>
  <si>
    <t>2010104</t>
  </si>
  <si>
    <t>2010105</t>
  </si>
  <si>
    <t>2010106</t>
  </si>
  <si>
    <t>2010107</t>
  </si>
  <si>
    <t>2010108</t>
  </si>
  <si>
    <t>2010109</t>
  </si>
  <si>
    <t>2010150</t>
  </si>
  <si>
    <t>2010199</t>
  </si>
  <si>
    <t>20102</t>
  </si>
  <si>
    <t>2010201</t>
  </si>
  <si>
    <t>2010202</t>
  </si>
  <si>
    <t>2010203</t>
  </si>
  <si>
    <t>2010204</t>
  </si>
  <si>
    <t>2010205</t>
  </si>
  <si>
    <t>2010206</t>
  </si>
  <si>
    <t>2010250</t>
  </si>
  <si>
    <t>2010299</t>
  </si>
  <si>
    <t>20103</t>
  </si>
  <si>
    <t>2010301</t>
  </si>
  <si>
    <t>2010304</t>
  </si>
  <si>
    <t>2010305</t>
  </si>
  <si>
    <t>2010306</t>
  </si>
  <si>
    <t>2010307</t>
  </si>
  <si>
    <t>2010308</t>
  </si>
  <si>
    <t>2010309</t>
  </si>
  <si>
    <t>2010350</t>
  </si>
  <si>
    <t>20104</t>
  </si>
  <si>
    <t>2010401</t>
  </si>
  <si>
    <t>2010403</t>
  </si>
  <si>
    <t>2010404</t>
  </si>
  <si>
    <t>2010405</t>
  </si>
  <si>
    <t>2010406</t>
  </si>
  <si>
    <t>2010407</t>
  </si>
  <si>
    <t>2010408</t>
  </si>
  <si>
    <t>2010409</t>
  </si>
  <si>
    <t>2010450</t>
  </si>
  <si>
    <t>2010499</t>
  </si>
  <si>
    <t>20105</t>
  </si>
  <si>
    <t>2010501</t>
  </si>
  <si>
    <t>2010502</t>
  </si>
  <si>
    <t>2010503</t>
  </si>
  <si>
    <t>2010504</t>
  </si>
  <si>
    <t>2010505</t>
  </si>
  <si>
    <t>2010506</t>
  </si>
  <si>
    <t>2010507</t>
  </si>
  <si>
    <t>2010508</t>
  </si>
  <si>
    <t>2010550</t>
  </si>
  <si>
    <t>2010599</t>
  </si>
  <si>
    <t>20106</t>
  </si>
  <si>
    <t>2010601</t>
  </si>
  <si>
    <t>2010603</t>
  </si>
  <si>
    <t>2010604</t>
  </si>
  <si>
    <t>2010606</t>
  </si>
  <si>
    <t>2010607</t>
  </si>
  <si>
    <t>2010608</t>
  </si>
  <si>
    <t>2010650</t>
  </si>
  <si>
    <t>2010699</t>
  </si>
  <si>
    <t>20107</t>
  </si>
  <si>
    <t>2010701</t>
  </si>
  <si>
    <t>2010702</t>
  </si>
  <si>
    <t>2010703</t>
  </si>
  <si>
    <t>2010704</t>
  </si>
  <si>
    <t>2010705</t>
  </si>
  <si>
    <t>2010706</t>
  </si>
  <si>
    <t>2010707</t>
  </si>
  <si>
    <t>2010708</t>
  </si>
  <si>
    <t>2010709</t>
  </si>
  <si>
    <t>2010750</t>
  </si>
  <si>
    <t>2010799</t>
  </si>
  <si>
    <t>20108</t>
  </si>
  <si>
    <t>2010801</t>
  </si>
  <si>
    <t>2010802</t>
  </si>
  <si>
    <t>2010803</t>
  </si>
  <si>
    <t>2010804</t>
  </si>
  <si>
    <t>2010805</t>
  </si>
  <si>
    <t>2010806</t>
  </si>
  <si>
    <t>2010850</t>
  </si>
  <si>
    <t>2010899</t>
  </si>
  <si>
    <t>20109</t>
  </si>
  <si>
    <t>2010901</t>
  </si>
  <si>
    <t>2010902</t>
  </si>
  <si>
    <t>2010903</t>
  </si>
  <si>
    <t>2010904</t>
  </si>
  <si>
    <t>2010905</t>
  </si>
  <si>
    <t>2010907</t>
  </si>
  <si>
    <t>2010908</t>
  </si>
  <si>
    <t>2010950</t>
  </si>
  <si>
    <t>2010999</t>
  </si>
  <si>
    <t>20110</t>
  </si>
  <si>
    <t>2011001</t>
  </si>
  <si>
    <t>2011002</t>
  </si>
  <si>
    <t>2011003</t>
  </si>
  <si>
    <t>2011004</t>
  </si>
  <si>
    <t>2011005</t>
  </si>
  <si>
    <t>2011007</t>
  </si>
  <si>
    <t>2011008</t>
  </si>
  <si>
    <t>2011009</t>
  </si>
  <si>
    <t>2011010</t>
  </si>
  <si>
    <t>2011012</t>
  </si>
  <si>
    <t>2011050</t>
  </si>
  <si>
    <t>2011099</t>
  </si>
  <si>
    <t>20111</t>
  </si>
  <si>
    <t>2011101</t>
  </si>
  <si>
    <t>2011102</t>
  </si>
  <si>
    <t>2011103</t>
  </si>
  <si>
    <t>2011104</t>
  </si>
  <si>
    <t>2011105</t>
  </si>
  <si>
    <t>2011106</t>
  </si>
  <si>
    <t>2011150</t>
  </si>
  <si>
    <t>2011199</t>
  </si>
  <si>
    <t>20113</t>
  </si>
  <si>
    <t>2011301</t>
  </si>
  <si>
    <t>2011303</t>
  </si>
  <si>
    <t>2011304</t>
  </si>
  <si>
    <t>2011305</t>
  </si>
  <si>
    <t>2011306</t>
  </si>
  <si>
    <t>2011307</t>
  </si>
  <si>
    <t>2011308</t>
  </si>
  <si>
    <t>2011350</t>
  </si>
  <si>
    <t>2011399</t>
  </si>
  <si>
    <t>20114</t>
  </si>
  <si>
    <t>2011401</t>
  </si>
  <si>
    <t>2011402</t>
  </si>
  <si>
    <t>2011403</t>
  </si>
  <si>
    <t>2011404</t>
  </si>
  <si>
    <t>2011405</t>
  </si>
  <si>
    <t>2011406</t>
  </si>
  <si>
    <t>2011407</t>
  </si>
  <si>
    <t>2011408</t>
  </si>
  <si>
    <t>2011409</t>
  </si>
  <si>
    <t>2011450</t>
  </si>
  <si>
    <t>2011499</t>
  </si>
  <si>
    <t>20115</t>
  </si>
  <si>
    <t>2011501</t>
  </si>
  <si>
    <t>2011502</t>
  </si>
  <si>
    <t>2011503</t>
  </si>
  <si>
    <t>2011504</t>
  </si>
  <si>
    <t>2011505</t>
  </si>
  <si>
    <t>2011506</t>
  </si>
  <si>
    <t>2011507</t>
  </si>
  <si>
    <t>2011550</t>
  </si>
  <si>
    <t>2011599</t>
  </si>
  <si>
    <t>20117</t>
  </si>
  <si>
    <t>2011701</t>
  </si>
  <si>
    <t>2011702</t>
  </si>
  <si>
    <t>2011703</t>
  </si>
  <si>
    <t>2011704</t>
  </si>
  <si>
    <t>2011705</t>
  </si>
  <si>
    <t>2011706</t>
  </si>
  <si>
    <t>2011707</t>
  </si>
  <si>
    <t>2011708</t>
  </si>
  <si>
    <t>2011709</t>
  </si>
  <si>
    <t>2011710</t>
  </si>
  <si>
    <t>2011750</t>
  </si>
  <si>
    <t>2011799</t>
  </si>
  <si>
    <t>20123</t>
  </si>
  <si>
    <t>2012301</t>
  </si>
  <si>
    <t>2012302</t>
  </si>
  <si>
    <t>2012303</t>
  </si>
  <si>
    <t>2012304</t>
  </si>
  <si>
    <t>2012350</t>
  </si>
  <si>
    <t>2012399</t>
  </si>
  <si>
    <t>20124</t>
  </si>
  <si>
    <t>2012401</t>
  </si>
  <si>
    <t>2012402</t>
  </si>
  <si>
    <t>2012403</t>
  </si>
  <si>
    <t>2012404</t>
  </si>
  <si>
    <t>2012450</t>
  </si>
  <si>
    <t>2012499</t>
  </si>
  <si>
    <t>20125</t>
  </si>
  <si>
    <t>2012501</t>
  </si>
  <si>
    <t>2012502</t>
  </si>
  <si>
    <t>2012503</t>
  </si>
  <si>
    <t>2012504</t>
  </si>
  <si>
    <t>2012505</t>
  </si>
  <si>
    <t>2012506</t>
  </si>
  <si>
    <t>2012550</t>
  </si>
  <si>
    <t>2012599</t>
  </si>
  <si>
    <t>20126</t>
  </si>
  <si>
    <t>2012601</t>
  </si>
  <si>
    <t>2012602</t>
  </si>
  <si>
    <t>2012603</t>
  </si>
  <si>
    <t>2012604</t>
  </si>
  <si>
    <t>2012699</t>
  </si>
  <si>
    <t>20128</t>
  </si>
  <si>
    <t>2012801</t>
  </si>
  <si>
    <t>2012802</t>
  </si>
  <si>
    <t>2012803</t>
  </si>
  <si>
    <t>2012804</t>
  </si>
  <si>
    <t>2012850</t>
  </si>
  <si>
    <t>2012899</t>
  </si>
  <si>
    <t>20129</t>
  </si>
  <si>
    <t>2012901</t>
  </si>
  <si>
    <t>2012902</t>
  </si>
  <si>
    <t>2012903</t>
  </si>
  <si>
    <t>2012904</t>
  </si>
  <si>
    <t>2012905</t>
  </si>
  <si>
    <t>2012950</t>
  </si>
  <si>
    <t>2012999</t>
  </si>
  <si>
    <t>20131</t>
  </si>
  <si>
    <t>2013101</t>
  </si>
  <si>
    <t>2013102</t>
  </si>
  <si>
    <t>2013103</t>
  </si>
  <si>
    <t>2013105</t>
  </si>
  <si>
    <t>2013150</t>
  </si>
  <si>
    <t>2013199</t>
  </si>
  <si>
    <t>20132</t>
  </si>
  <si>
    <t>2013201</t>
  </si>
  <si>
    <t>2013202</t>
  </si>
  <si>
    <t>2013203</t>
  </si>
  <si>
    <t>2013250</t>
  </si>
  <si>
    <t>2013299</t>
  </si>
  <si>
    <t>20133</t>
  </si>
  <si>
    <t>2013301</t>
  </si>
  <si>
    <t>2013302</t>
  </si>
  <si>
    <t>2013303</t>
  </si>
  <si>
    <t>2013350</t>
  </si>
  <si>
    <t>2013399</t>
  </si>
  <si>
    <t>20134</t>
  </si>
  <si>
    <t>2013401</t>
  </si>
  <si>
    <t>2013402</t>
  </si>
  <si>
    <t>2013403</t>
  </si>
  <si>
    <t>2013450</t>
  </si>
  <si>
    <t>2013499</t>
  </si>
  <si>
    <t>20135</t>
  </si>
  <si>
    <t>2013501</t>
  </si>
  <si>
    <t>2013502</t>
  </si>
  <si>
    <t>2013503</t>
  </si>
  <si>
    <t>2013550</t>
  </si>
  <si>
    <t>2013599</t>
  </si>
  <si>
    <t>20136</t>
  </si>
  <si>
    <t>2013601</t>
  </si>
  <si>
    <t>2013602</t>
  </si>
  <si>
    <t>2013603</t>
  </si>
  <si>
    <t>2013650</t>
  </si>
  <si>
    <t>2013699</t>
  </si>
  <si>
    <t>20199</t>
  </si>
  <si>
    <t>2019901</t>
  </si>
  <si>
    <t>2019999</t>
  </si>
  <si>
    <t>202</t>
  </si>
  <si>
    <t>20203</t>
  </si>
  <si>
    <t>20205</t>
  </si>
  <si>
    <t>20299</t>
  </si>
  <si>
    <t>203</t>
  </si>
  <si>
    <t>20306</t>
  </si>
  <si>
    <t>2030601</t>
  </si>
  <si>
    <t>2030602</t>
  </si>
  <si>
    <t>2030603</t>
  </si>
  <si>
    <t>2030604</t>
  </si>
  <si>
    <t>2030605</t>
  </si>
  <si>
    <t>2030606</t>
  </si>
  <si>
    <t>2030607</t>
  </si>
  <si>
    <t>2030699</t>
  </si>
  <si>
    <t>20399</t>
  </si>
  <si>
    <t>204</t>
  </si>
  <si>
    <t>20401</t>
  </si>
  <si>
    <t>2040102</t>
  </si>
  <si>
    <t>2040104</t>
  </si>
  <si>
    <t>2040105</t>
  </si>
  <si>
    <t>2040106</t>
  </si>
  <si>
    <t>2040107</t>
  </si>
  <si>
    <t>2040108</t>
  </si>
  <si>
    <t>20402</t>
  </si>
  <si>
    <t>2040201</t>
  </si>
  <si>
    <t>2040202</t>
  </si>
  <si>
    <t>2040203</t>
  </si>
  <si>
    <t>2040204</t>
  </si>
  <si>
    <t>2040205</t>
  </si>
  <si>
    <t>2040206</t>
  </si>
  <si>
    <t>2040207</t>
  </si>
  <si>
    <t>2040208</t>
  </si>
  <si>
    <t>2040209</t>
  </si>
  <si>
    <t>2040210</t>
  </si>
  <si>
    <t>2040211</t>
  </si>
  <si>
    <t>2040212</t>
  </si>
  <si>
    <t>2040213</t>
  </si>
  <si>
    <t>2040214</t>
  </si>
  <si>
    <t>2040215</t>
  </si>
  <si>
    <t>2040216</t>
  </si>
  <si>
    <t>2040217</t>
  </si>
  <si>
    <t>2040218</t>
  </si>
  <si>
    <t>2040219</t>
  </si>
  <si>
    <t>2040250</t>
  </si>
  <si>
    <t>20403</t>
  </si>
  <si>
    <t>2040301</t>
  </si>
  <si>
    <t>2040302</t>
  </si>
  <si>
    <t>2040303</t>
  </si>
  <si>
    <t>2040304</t>
  </si>
  <si>
    <t>2040350</t>
  </si>
  <si>
    <t>2040399</t>
  </si>
  <si>
    <t>20404</t>
  </si>
  <si>
    <t>2040402</t>
  </si>
  <si>
    <t>2040403</t>
  </si>
  <si>
    <t>2040405</t>
  </si>
  <si>
    <t>2040406</t>
  </si>
  <si>
    <t>2040407</t>
  </si>
  <si>
    <t>2040408</t>
  </si>
  <si>
    <t>2040409</t>
  </si>
  <si>
    <t>2040450</t>
  </si>
  <si>
    <t>2040499</t>
  </si>
  <si>
    <t>20405</t>
  </si>
  <si>
    <t>2040502</t>
  </si>
  <si>
    <t>2040503</t>
  </si>
  <si>
    <t>2040504</t>
  </si>
  <si>
    <t>2040505</t>
  </si>
  <si>
    <t>2040506</t>
  </si>
  <si>
    <t>2040550</t>
  </si>
  <si>
    <t>2040599</t>
  </si>
  <si>
    <t>20406</t>
  </si>
  <si>
    <t>2040601</t>
  </si>
  <si>
    <t>2040602</t>
  </si>
  <si>
    <t>2040603</t>
  </si>
  <si>
    <t>2040604</t>
  </si>
  <si>
    <t>2040605</t>
  </si>
  <si>
    <t>2040606</t>
  </si>
  <si>
    <t>2040607</t>
  </si>
  <si>
    <t>2040608</t>
  </si>
  <si>
    <t>2040609</t>
  </si>
  <si>
    <t>2040610</t>
  </si>
  <si>
    <t>2040611</t>
  </si>
  <si>
    <t>2040650</t>
  </si>
  <si>
    <t>2040699</t>
  </si>
  <si>
    <t>20407</t>
  </si>
  <si>
    <t>2040701</t>
  </si>
  <si>
    <t>2040702</t>
  </si>
  <si>
    <t>2040703</t>
  </si>
  <si>
    <t>2040704</t>
  </si>
  <si>
    <t>2040705</t>
  </si>
  <si>
    <t>2040706</t>
  </si>
  <si>
    <t>2040750</t>
  </si>
  <si>
    <t>2040799</t>
  </si>
  <si>
    <t>20408</t>
  </si>
  <si>
    <t>2040801</t>
  </si>
  <si>
    <t>2040802</t>
  </si>
  <si>
    <t>2040803</t>
  </si>
  <si>
    <t>2040804</t>
  </si>
  <si>
    <t>2040805</t>
  </si>
  <si>
    <t>2040806</t>
  </si>
  <si>
    <t>2040850</t>
  </si>
  <si>
    <t>2040899</t>
  </si>
  <si>
    <t>20409</t>
  </si>
  <si>
    <t>2040901</t>
  </si>
  <si>
    <t>2040902</t>
  </si>
  <si>
    <t>2040903</t>
  </si>
  <si>
    <t>2040904</t>
  </si>
  <si>
    <t>2040905</t>
  </si>
  <si>
    <t>2040950</t>
  </si>
  <si>
    <t>2040999</t>
  </si>
  <si>
    <t>20410</t>
  </si>
  <si>
    <t>2041001</t>
  </si>
  <si>
    <t>2041002</t>
  </si>
  <si>
    <t>2041003</t>
  </si>
  <si>
    <t>2041004</t>
  </si>
  <si>
    <t>2041005</t>
  </si>
  <si>
    <t>2041006</t>
  </si>
  <si>
    <t>2041099</t>
  </si>
  <si>
    <t>20411</t>
  </si>
  <si>
    <t>2041101</t>
  </si>
  <si>
    <t>2041102</t>
  </si>
  <si>
    <t>2041103</t>
  </si>
  <si>
    <t>2041104</t>
  </si>
  <si>
    <t>2041105</t>
  </si>
  <si>
    <t>2041106</t>
  </si>
  <si>
    <t>2041107</t>
  </si>
  <si>
    <t>2041108</t>
  </si>
  <si>
    <t>20499</t>
  </si>
  <si>
    <t>2049901</t>
  </si>
  <si>
    <t>2049902</t>
  </si>
  <si>
    <t>205</t>
  </si>
  <si>
    <t>20501</t>
  </si>
  <si>
    <t>2050101</t>
  </si>
  <si>
    <t>2050102</t>
  </si>
  <si>
    <t>2050103</t>
  </si>
  <si>
    <t>2050199</t>
  </si>
  <si>
    <t>20502</t>
  </si>
  <si>
    <t>2050201</t>
  </si>
  <si>
    <t>2050202</t>
  </si>
  <si>
    <t>2050205</t>
  </si>
  <si>
    <t>2050206</t>
  </si>
  <si>
    <t>2050207</t>
  </si>
  <si>
    <t>2050299</t>
  </si>
  <si>
    <t>20503</t>
  </si>
  <si>
    <t>2050301</t>
  </si>
  <si>
    <t>2050302</t>
  </si>
  <si>
    <t>2050304</t>
  </si>
  <si>
    <t>2050305</t>
  </si>
  <si>
    <t>2050399</t>
  </si>
  <si>
    <t>20504</t>
  </si>
  <si>
    <t>2050401</t>
  </si>
  <si>
    <t>2050402</t>
  </si>
  <si>
    <t>2050403</t>
  </si>
  <si>
    <t>2050404</t>
  </si>
  <si>
    <t>2050499</t>
  </si>
  <si>
    <t>20505</t>
  </si>
  <si>
    <t>2050502</t>
  </si>
  <si>
    <t>20506</t>
  </si>
  <si>
    <t>2050601</t>
  </si>
  <si>
    <t>2050602</t>
  </si>
  <si>
    <t>2050699</t>
  </si>
  <si>
    <t>20507</t>
  </si>
  <si>
    <t>2050701</t>
  </si>
  <si>
    <t>2050702</t>
  </si>
  <si>
    <t>2050799</t>
  </si>
  <si>
    <t>20508</t>
  </si>
  <si>
    <t>2050801</t>
  </si>
  <si>
    <t>2050802</t>
  </si>
  <si>
    <t>2050804</t>
  </si>
  <si>
    <t>2050899</t>
  </si>
  <si>
    <t>20509</t>
  </si>
  <si>
    <t>2050901</t>
  </si>
  <si>
    <t>2050902</t>
  </si>
  <si>
    <t>2050903</t>
  </si>
  <si>
    <t>2050904</t>
  </si>
  <si>
    <t>2050905</t>
  </si>
  <si>
    <t>2050999</t>
  </si>
  <si>
    <t>20599</t>
  </si>
  <si>
    <t>206</t>
  </si>
  <si>
    <t>20601</t>
  </si>
  <si>
    <t>2060101</t>
  </si>
  <si>
    <t>2060102</t>
  </si>
  <si>
    <t>2060103</t>
  </si>
  <si>
    <t>2060199</t>
  </si>
  <si>
    <t>20602</t>
  </si>
  <si>
    <t>2060201</t>
  </si>
  <si>
    <t>2060202</t>
  </si>
  <si>
    <t>2060203</t>
  </si>
  <si>
    <t>2060204</t>
  </si>
  <si>
    <t>2060205</t>
  </si>
  <si>
    <t>2060206</t>
  </si>
  <si>
    <t>2060207</t>
  </si>
  <si>
    <t>2060299</t>
  </si>
  <si>
    <t>20603</t>
  </si>
  <si>
    <t>2060301</t>
  </si>
  <si>
    <t>2060302</t>
  </si>
  <si>
    <t>2060303</t>
  </si>
  <si>
    <t>2060304</t>
  </si>
  <si>
    <t>2060399</t>
  </si>
  <si>
    <t>20604</t>
  </si>
  <si>
    <t>2060401</t>
  </si>
  <si>
    <t>2060402</t>
  </si>
  <si>
    <t>2060403</t>
  </si>
  <si>
    <t>2060404</t>
  </si>
  <si>
    <t>2060499</t>
  </si>
  <si>
    <t>20605</t>
  </si>
  <si>
    <t>2060501</t>
  </si>
  <si>
    <t>2060502</t>
  </si>
  <si>
    <t>2060503</t>
  </si>
  <si>
    <t>2060599</t>
  </si>
  <si>
    <t>20606</t>
  </si>
  <si>
    <t>2060601</t>
  </si>
  <si>
    <t>2060602</t>
  </si>
  <si>
    <t>2060603</t>
  </si>
  <si>
    <t>2060699</t>
  </si>
  <si>
    <t>20607</t>
  </si>
  <si>
    <t>2060701</t>
  </si>
  <si>
    <t>2060702</t>
  </si>
  <si>
    <t>2060703</t>
  </si>
  <si>
    <t>2060704</t>
  </si>
  <si>
    <t>2060705</t>
  </si>
  <si>
    <t>2060799</t>
  </si>
  <si>
    <t>20608</t>
  </si>
  <si>
    <t>2060801</t>
  </si>
  <si>
    <t>2060802</t>
  </si>
  <si>
    <t>2060899</t>
  </si>
  <si>
    <t>20609</t>
  </si>
  <si>
    <t>2060901</t>
  </si>
  <si>
    <t>2060902</t>
  </si>
  <si>
    <t>20699</t>
  </si>
  <si>
    <t>2069901</t>
  </si>
  <si>
    <t>2069902</t>
  </si>
  <si>
    <t>2069903</t>
  </si>
  <si>
    <t>2069999</t>
  </si>
  <si>
    <t>207</t>
  </si>
  <si>
    <t>20701</t>
  </si>
  <si>
    <t>2070101</t>
  </si>
  <si>
    <t>2070102</t>
  </si>
  <si>
    <t>2070103</t>
  </si>
  <si>
    <t>2070104</t>
  </si>
  <si>
    <t>2070105</t>
  </si>
  <si>
    <t>2070106</t>
  </si>
  <si>
    <t>2070107</t>
  </si>
  <si>
    <t>2070108</t>
  </si>
  <si>
    <t>2070109</t>
  </si>
  <si>
    <t>2070110</t>
  </si>
  <si>
    <t>2070111</t>
  </si>
  <si>
    <t>2070112</t>
  </si>
  <si>
    <t>2070199</t>
  </si>
  <si>
    <t>20702</t>
  </si>
  <si>
    <t>2070201</t>
  </si>
  <si>
    <t>2070202</t>
  </si>
  <si>
    <t>2070203</t>
  </si>
  <si>
    <t>2070204</t>
  </si>
  <si>
    <t>2070205</t>
  </si>
  <si>
    <t>2070206</t>
  </si>
  <si>
    <t>2070299</t>
  </si>
  <si>
    <t>20703</t>
  </si>
  <si>
    <t>2070301</t>
  </si>
  <si>
    <t>2070302</t>
  </si>
  <si>
    <t>2070303</t>
  </si>
  <si>
    <t>2070304</t>
  </si>
  <si>
    <t>2070305</t>
  </si>
  <si>
    <t>2070306</t>
  </si>
  <si>
    <t>2070307</t>
  </si>
  <si>
    <t>2070308</t>
  </si>
  <si>
    <t>2070309</t>
  </si>
  <si>
    <t>2070399</t>
  </si>
  <si>
    <t>20704</t>
  </si>
  <si>
    <t>2070401</t>
  </si>
  <si>
    <t>2070402</t>
  </si>
  <si>
    <t>2070403</t>
  </si>
  <si>
    <t>2070404</t>
  </si>
  <si>
    <t>2070405</t>
  </si>
  <si>
    <t>2070406</t>
  </si>
  <si>
    <t>2070407</t>
  </si>
  <si>
    <t>2070408</t>
  </si>
  <si>
    <t>2070409</t>
  </si>
  <si>
    <t>2070499</t>
  </si>
  <si>
    <t>20799</t>
  </si>
  <si>
    <t>2079902</t>
  </si>
  <si>
    <t>2079903</t>
  </si>
  <si>
    <t>2079999</t>
  </si>
  <si>
    <t>208</t>
  </si>
  <si>
    <t>20801</t>
  </si>
  <si>
    <t>2080101</t>
  </si>
  <si>
    <t>2080103</t>
  </si>
  <si>
    <t>2080104</t>
  </si>
  <si>
    <t>2080105</t>
  </si>
  <si>
    <t>2080106</t>
  </si>
  <si>
    <t>2080107</t>
  </si>
  <si>
    <t>2080108</t>
  </si>
  <si>
    <t>2080109</t>
  </si>
  <si>
    <t>2080110</t>
  </si>
  <si>
    <t>2080111</t>
  </si>
  <si>
    <t>2080112</t>
  </si>
  <si>
    <t>2080199</t>
  </si>
  <si>
    <t>20802</t>
  </si>
  <si>
    <t>2080201</t>
  </si>
  <si>
    <t>2080202</t>
  </si>
  <si>
    <t>2080203</t>
  </si>
  <si>
    <t>2080204</t>
  </si>
  <si>
    <t>2080205</t>
  </si>
  <si>
    <t>2080206</t>
  </si>
  <si>
    <t>2080207</t>
  </si>
  <si>
    <t>2080208</t>
  </si>
  <si>
    <t>2080209</t>
  </si>
  <si>
    <t>2080299</t>
  </si>
  <si>
    <t>20804</t>
  </si>
  <si>
    <t>2080402</t>
  </si>
  <si>
    <t>20805</t>
  </si>
  <si>
    <t>2080501</t>
  </si>
  <si>
    <t>2080502</t>
  </si>
  <si>
    <t>2080503</t>
  </si>
  <si>
    <t>2080504</t>
  </si>
  <si>
    <t>2080505</t>
  </si>
  <si>
    <t>2080506</t>
  </si>
  <si>
    <t>2080507</t>
  </si>
  <si>
    <t>2080599</t>
  </si>
  <si>
    <t>20806</t>
  </si>
  <si>
    <t>2080601</t>
  </si>
  <si>
    <t>2080602</t>
  </si>
  <si>
    <t>20807</t>
  </si>
  <si>
    <t>2080701</t>
  </si>
  <si>
    <t>2080702</t>
  </si>
  <si>
    <t>2080704</t>
  </si>
  <si>
    <t>2080705</t>
  </si>
  <si>
    <t>2080709</t>
  </si>
  <si>
    <t>2080711</t>
  </si>
  <si>
    <t>2080712</t>
  </si>
  <si>
    <t>2080713</t>
  </si>
  <si>
    <t>2080799</t>
  </si>
  <si>
    <t>20808</t>
  </si>
  <si>
    <t>2080801</t>
  </si>
  <si>
    <t>2080802</t>
  </si>
  <si>
    <t>2080803</t>
  </si>
  <si>
    <t>2080804</t>
  </si>
  <si>
    <t>2080805</t>
  </si>
  <si>
    <t>2080806</t>
  </si>
  <si>
    <t>2080899</t>
  </si>
  <si>
    <t>20809</t>
  </si>
  <si>
    <t>2080901</t>
  </si>
  <si>
    <t>2080902</t>
  </si>
  <si>
    <t>2080903</t>
  </si>
  <si>
    <t>2080904</t>
  </si>
  <si>
    <t>2080999</t>
  </si>
  <si>
    <t>20810</t>
  </si>
  <si>
    <t>2081001</t>
  </si>
  <si>
    <t>2081002</t>
  </si>
  <si>
    <t>2081003</t>
  </si>
  <si>
    <t>2081005</t>
  </si>
  <si>
    <t>2081099</t>
  </si>
  <si>
    <t>20811</t>
  </si>
  <si>
    <t>2081101</t>
  </si>
  <si>
    <t>2081102</t>
  </si>
  <si>
    <t>2081103</t>
  </si>
  <si>
    <t>2081104</t>
  </si>
  <si>
    <t>2081105</t>
  </si>
  <si>
    <t>2081106</t>
  </si>
  <si>
    <t>2081107</t>
  </si>
  <si>
    <t>2081199</t>
  </si>
  <si>
    <t>20815</t>
  </si>
  <si>
    <t>2081501</t>
  </si>
  <si>
    <t>2081502</t>
  </si>
  <si>
    <t>2081503</t>
  </si>
  <si>
    <t>2081599</t>
  </si>
  <si>
    <t>20816</t>
  </si>
  <si>
    <t>2081601</t>
  </si>
  <si>
    <t>2081602</t>
  </si>
  <si>
    <t>2081603</t>
  </si>
  <si>
    <t>2081699</t>
  </si>
  <si>
    <t>20819</t>
  </si>
  <si>
    <t>2081901</t>
  </si>
  <si>
    <t>2081902</t>
  </si>
  <si>
    <t>20820</t>
  </si>
  <si>
    <t>2082001</t>
  </si>
  <si>
    <t>2082002</t>
  </si>
  <si>
    <t>20821</t>
  </si>
  <si>
    <t>2082101</t>
  </si>
  <si>
    <t>2082102</t>
  </si>
  <si>
    <t>20824</t>
  </si>
  <si>
    <t>2082401</t>
  </si>
  <si>
    <t>2082402</t>
  </si>
  <si>
    <t>20825</t>
  </si>
  <si>
    <t>2082501</t>
  </si>
  <si>
    <t>2082502</t>
  </si>
  <si>
    <t>20826</t>
  </si>
  <si>
    <t>2082601</t>
  </si>
  <si>
    <t>2082602</t>
  </si>
  <si>
    <t>2082699</t>
  </si>
  <si>
    <t>20827</t>
  </si>
  <si>
    <t>2082701</t>
  </si>
  <si>
    <t>2082702</t>
  </si>
  <si>
    <t>2082703</t>
  </si>
  <si>
    <t>2082799</t>
  </si>
  <si>
    <t>20899</t>
  </si>
  <si>
    <t>210</t>
  </si>
  <si>
    <t>21001</t>
  </si>
  <si>
    <t>2100101</t>
  </si>
  <si>
    <t>2100102</t>
  </si>
  <si>
    <t>2100103</t>
  </si>
  <si>
    <t>2100199</t>
  </si>
  <si>
    <t>21002</t>
  </si>
  <si>
    <t>2100201</t>
  </si>
  <si>
    <t>2100202</t>
  </si>
  <si>
    <t>2100203</t>
  </si>
  <si>
    <t>2100204</t>
  </si>
  <si>
    <t>2100205</t>
  </si>
  <si>
    <t>2100206</t>
  </si>
  <si>
    <t>2100207</t>
  </si>
  <si>
    <t>2100208</t>
  </si>
  <si>
    <t>2100209</t>
  </si>
  <si>
    <t>2100210</t>
  </si>
  <si>
    <t>2100211</t>
  </si>
  <si>
    <t>2100299</t>
  </si>
  <si>
    <t>21003</t>
  </si>
  <si>
    <t>2100301</t>
  </si>
  <si>
    <t>2100302</t>
  </si>
  <si>
    <t>2100399</t>
  </si>
  <si>
    <t>21004</t>
  </si>
  <si>
    <t>2100401</t>
  </si>
  <si>
    <t>2100402</t>
  </si>
  <si>
    <t>2100403</t>
  </si>
  <si>
    <t>2100404</t>
  </si>
  <si>
    <t>2100405</t>
  </si>
  <si>
    <t>2100406</t>
  </si>
  <si>
    <t>2100407</t>
  </si>
  <si>
    <t>2100408</t>
  </si>
  <si>
    <t>2100409</t>
  </si>
  <si>
    <t>2100410</t>
  </si>
  <si>
    <t>2100499</t>
  </si>
  <si>
    <t>21006</t>
  </si>
  <si>
    <t>2100601</t>
  </si>
  <si>
    <t>2100699</t>
  </si>
  <si>
    <t>21007</t>
  </si>
  <si>
    <t>2100716</t>
  </si>
  <si>
    <t>2100717</t>
  </si>
  <si>
    <t>2100799</t>
  </si>
  <si>
    <t>21010</t>
  </si>
  <si>
    <t>2101001</t>
  </si>
  <si>
    <t>2101003</t>
  </si>
  <si>
    <t>2101012</t>
  </si>
  <si>
    <t>2101014</t>
  </si>
  <si>
    <t>2101015</t>
  </si>
  <si>
    <t>2101016</t>
  </si>
  <si>
    <t>2101050</t>
  </si>
  <si>
    <t>2101099</t>
  </si>
  <si>
    <t>21011</t>
  </si>
  <si>
    <t>2101101</t>
  </si>
  <si>
    <t>2101102</t>
  </si>
  <si>
    <t>2101103</t>
  </si>
  <si>
    <t>2101199</t>
  </si>
  <si>
    <t>21012</t>
  </si>
  <si>
    <t>2101201</t>
  </si>
  <si>
    <t>2101202</t>
  </si>
  <si>
    <t>2101203</t>
  </si>
  <si>
    <t>2101204</t>
  </si>
  <si>
    <t>2101299</t>
  </si>
  <si>
    <t>21013</t>
  </si>
  <si>
    <t>2101301</t>
  </si>
  <si>
    <t>2101302</t>
  </si>
  <si>
    <t>2101399</t>
  </si>
  <si>
    <t>21014</t>
  </si>
  <si>
    <t>2101401</t>
  </si>
  <si>
    <t>2101499</t>
  </si>
  <si>
    <t>21099</t>
  </si>
  <si>
    <t>211</t>
  </si>
  <si>
    <t>21101</t>
  </si>
  <si>
    <t>2110101</t>
  </si>
  <si>
    <t>2110102</t>
  </si>
  <si>
    <t>2110103</t>
  </si>
  <si>
    <t>2110104</t>
  </si>
  <si>
    <t>2110105</t>
  </si>
  <si>
    <t>2110106</t>
  </si>
  <si>
    <t>2110107</t>
  </si>
  <si>
    <t>2110199</t>
  </si>
  <si>
    <t>21102</t>
  </si>
  <si>
    <t>2110203</t>
  </si>
  <si>
    <t>2110204</t>
  </si>
  <si>
    <t>21103</t>
  </si>
  <si>
    <t>2110301</t>
  </si>
  <si>
    <t>2110302</t>
  </si>
  <si>
    <t>2110303</t>
  </si>
  <si>
    <t>2110304</t>
  </si>
  <si>
    <t>2110305</t>
  </si>
  <si>
    <t>2110306</t>
  </si>
  <si>
    <t>2110307</t>
  </si>
  <si>
    <t>2110399</t>
  </si>
  <si>
    <t>21104</t>
  </si>
  <si>
    <t>2110401</t>
  </si>
  <si>
    <t>2110402</t>
  </si>
  <si>
    <t>2110403</t>
  </si>
  <si>
    <t>2110404</t>
  </si>
  <si>
    <t>2110499</t>
  </si>
  <si>
    <t>21105</t>
  </si>
  <si>
    <t>2110501</t>
  </si>
  <si>
    <t>2110502</t>
  </si>
  <si>
    <t>2110503</t>
  </si>
  <si>
    <t>2110506</t>
  </si>
  <si>
    <t>2110599</t>
  </si>
  <si>
    <t>21106</t>
  </si>
  <si>
    <t>2110602</t>
  </si>
  <si>
    <t>2110603</t>
  </si>
  <si>
    <t>2110604</t>
  </si>
  <si>
    <t>2110605</t>
  </si>
  <si>
    <t>2110699</t>
  </si>
  <si>
    <t>21107</t>
  </si>
  <si>
    <t>2110704</t>
  </si>
  <si>
    <t>2110799</t>
  </si>
  <si>
    <t>21108</t>
  </si>
  <si>
    <t>2110804</t>
  </si>
  <si>
    <t>2110899</t>
  </si>
  <si>
    <t>21109</t>
  </si>
  <si>
    <t>21110</t>
  </si>
  <si>
    <t>21111</t>
  </si>
  <si>
    <t>2111101</t>
  </si>
  <si>
    <t>2111102</t>
  </si>
  <si>
    <t>2111103</t>
  </si>
  <si>
    <t>2111104</t>
  </si>
  <si>
    <t>2111199</t>
  </si>
  <si>
    <t>21112</t>
  </si>
  <si>
    <t>21113</t>
  </si>
  <si>
    <t>21114</t>
  </si>
  <si>
    <t>2111401</t>
  </si>
  <si>
    <t>2111402</t>
  </si>
  <si>
    <t>2111403</t>
  </si>
  <si>
    <t>2111404</t>
  </si>
  <si>
    <t>2111405</t>
  </si>
  <si>
    <t>2111406</t>
  </si>
  <si>
    <t>2111407</t>
  </si>
  <si>
    <t>2111408</t>
  </si>
  <si>
    <t>2111409</t>
  </si>
  <si>
    <t>2111410</t>
  </si>
  <si>
    <t>2111411</t>
  </si>
  <si>
    <t>2111413</t>
  </si>
  <si>
    <t>2111450</t>
  </si>
  <si>
    <t>2111499</t>
  </si>
  <si>
    <t>21199</t>
  </si>
  <si>
    <t>212</t>
  </si>
  <si>
    <t>21201</t>
  </si>
  <si>
    <t>2120101</t>
  </si>
  <si>
    <t>2120102</t>
  </si>
  <si>
    <t>2120103</t>
  </si>
  <si>
    <t>2120104</t>
  </si>
  <si>
    <t>2120105</t>
  </si>
  <si>
    <t>2120106</t>
  </si>
  <si>
    <t>2120107</t>
  </si>
  <si>
    <t>2120108</t>
  </si>
  <si>
    <t>2120109</t>
  </si>
  <si>
    <t>2120110</t>
  </si>
  <si>
    <t>2120199</t>
  </si>
  <si>
    <t>21202</t>
  </si>
  <si>
    <t>21203</t>
  </si>
  <si>
    <t>2120303</t>
  </si>
  <si>
    <t>21205</t>
  </si>
  <si>
    <t>21206</t>
  </si>
  <si>
    <t>21299</t>
  </si>
  <si>
    <t>213</t>
  </si>
  <si>
    <t>21301</t>
  </si>
  <si>
    <t>2130101</t>
  </si>
  <si>
    <t>2130102</t>
  </si>
  <si>
    <t>2130103</t>
  </si>
  <si>
    <t>2130104</t>
  </si>
  <si>
    <t>2130105</t>
  </si>
  <si>
    <t>2130106</t>
  </si>
  <si>
    <t>2130108</t>
  </si>
  <si>
    <t>2130109</t>
  </si>
  <si>
    <t>2130111</t>
  </si>
  <si>
    <t>2130112</t>
  </si>
  <si>
    <t>2130114</t>
  </si>
  <si>
    <t>2130119</t>
  </si>
  <si>
    <t>2130120</t>
  </si>
  <si>
    <t>2130121</t>
  </si>
  <si>
    <t>2130122</t>
  </si>
  <si>
    <t>2130124</t>
  </si>
  <si>
    <t>2130125</t>
  </si>
  <si>
    <t>2130126</t>
  </si>
  <si>
    <t>2130129</t>
  </si>
  <si>
    <t>2130135</t>
  </si>
  <si>
    <t>2130142</t>
  </si>
  <si>
    <t>2130148</t>
  </si>
  <si>
    <t>2130152</t>
  </si>
  <si>
    <t>21302</t>
  </si>
  <si>
    <t>2130201</t>
  </si>
  <si>
    <t>2130202</t>
  </si>
  <si>
    <t>2130203</t>
  </si>
  <si>
    <t>2130204</t>
  </si>
  <si>
    <t>2130206</t>
  </si>
  <si>
    <t>2130207</t>
  </si>
  <si>
    <t>2130208</t>
  </si>
  <si>
    <t>2130209</t>
  </si>
  <si>
    <t>2130210</t>
  </si>
  <si>
    <t>2130211</t>
  </si>
  <si>
    <t>2130212</t>
  </si>
  <si>
    <t>2130213</t>
  </si>
  <si>
    <t>2130216</t>
  </si>
  <si>
    <t>2130217</t>
  </si>
  <si>
    <t>2130218</t>
  </si>
  <si>
    <t>2130219</t>
  </si>
  <si>
    <t>2130220</t>
  </si>
  <si>
    <t>2130221</t>
  </si>
  <si>
    <t>2130223</t>
  </si>
  <si>
    <t>2130224</t>
  </si>
  <si>
    <t>2130225</t>
  </si>
  <si>
    <t>2130226</t>
  </si>
  <si>
    <t>2130227</t>
  </si>
  <si>
    <t>2130232</t>
  </si>
  <si>
    <t>2130234</t>
  </si>
  <si>
    <t>2130299</t>
  </si>
  <si>
    <t>21303</t>
  </si>
  <si>
    <t>2130301</t>
  </si>
  <si>
    <t>2130302</t>
  </si>
  <si>
    <t>2130303</t>
  </si>
  <si>
    <t>2130304</t>
  </si>
  <si>
    <t>2130305</t>
  </si>
  <si>
    <t>2130306</t>
  </si>
  <si>
    <t>2130307</t>
  </si>
  <si>
    <t>2130308</t>
  </si>
  <si>
    <t>2130309</t>
  </si>
  <si>
    <t>2130310</t>
  </si>
  <si>
    <t>2130311</t>
  </si>
  <si>
    <t>2130312</t>
  </si>
  <si>
    <t>2130313</t>
  </si>
  <si>
    <t>2130314</t>
  </si>
  <si>
    <t>2130315</t>
  </si>
  <si>
    <t>2130316</t>
  </si>
  <si>
    <t>2130317</t>
  </si>
  <si>
    <t>2130318</t>
  </si>
  <si>
    <t>2130319</t>
  </si>
  <si>
    <t>2130321</t>
  </si>
  <si>
    <t>2130322</t>
  </si>
  <si>
    <t>2130331</t>
  </si>
  <si>
    <t>2130332</t>
  </si>
  <si>
    <t>2130333</t>
  </si>
  <si>
    <t>2130334</t>
  </si>
  <si>
    <t>2130335</t>
  </si>
  <si>
    <t>2130399</t>
  </si>
  <si>
    <t>21304</t>
  </si>
  <si>
    <t>2130401</t>
  </si>
  <si>
    <t>2130402</t>
  </si>
  <si>
    <t>2130403</t>
  </si>
  <si>
    <t>2130404</t>
  </si>
  <si>
    <t>2130405</t>
  </si>
  <si>
    <t>2130406</t>
  </si>
  <si>
    <t>2130407</t>
  </si>
  <si>
    <t>2130408</t>
  </si>
  <si>
    <t>2130409</t>
  </si>
  <si>
    <t>2130499</t>
  </si>
  <si>
    <t>21305</t>
  </si>
  <si>
    <t>2130501</t>
  </si>
  <si>
    <t>2130502</t>
  </si>
  <si>
    <t>2130503</t>
  </si>
  <si>
    <t>2130504</t>
  </si>
  <si>
    <t>2130505</t>
  </si>
  <si>
    <t>2130506</t>
  </si>
  <si>
    <t>2130507</t>
  </si>
  <si>
    <t>2130508</t>
  </si>
  <si>
    <t>2130550</t>
  </si>
  <si>
    <t>21306</t>
  </si>
  <si>
    <t>2130601</t>
  </si>
  <si>
    <t>2130602</t>
  </si>
  <si>
    <t>2130603</t>
  </si>
  <si>
    <t>2130604</t>
  </si>
  <si>
    <t>2130699</t>
  </si>
  <si>
    <t>21307</t>
  </si>
  <si>
    <t>2130701</t>
  </si>
  <si>
    <t>2130704</t>
  </si>
  <si>
    <t>2130705</t>
  </si>
  <si>
    <t>2130706</t>
  </si>
  <si>
    <t>2130707</t>
  </si>
  <si>
    <t>2130799</t>
  </si>
  <si>
    <t>21308</t>
  </si>
  <si>
    <t>2130801</t>
  </si>
  <si>
    <t>2130802</t>
  </si>
  <si>
    <t>2130803</t>
  </si>
  <si>
    <t>2130804</t>
  </si>
  <si>
    <t>2130805</t>
  </si>
  <si>
    <t>2130899</t>
  </si>
  <si>
    <t>21309</t>
  </si>
  <si>
    <t>2130901</t>
  </si>
  <si>
    <t>2130902</t>
  </si>
  <si>
    <t>2130999</t>
  </si>
  <si>
    <t>21399</t>
  </si>
  <si>
    <t>2139901</t>
  </si>
  <si>
    <t>2139999</t>
  </si>
  <si>
    <t>214</t>
  </si>
  <si>
    <t>21401</t>
  </si>
  <si>
    <t>2140101</t>
  </si>
  <si>
    <t>2140102</t>
  </si>
  <si>
    <t>2140103</t>
  </si>
  <si>
    <t>2140104</t>
  </si>
  <si>
    <t>2140106</t>
  </si>
  <si>
    <t>2140109</t>
  </si>
  <si>
    <t>2140110</t>
  </si>
  <si>
    <t>2140111</t>
  </si>
  <si>
    <t>2140112</t>
  </si>
  <si>
    <t>2140114</t>
  </si>
  <si>
    <t>2140122</t>
  </si>
  <si>
    <t>2140123</t>
  </si>
  <si>
    <t>2140127</t>
  </si>
  <si>
    <t>2140128</t>
  </si>
  <si>
    <t>2140129</t>
  </si>
  <si>
    <t>2140130</t>
  </si>
  <si>
    <t>2140131</t>
  </si>
  <si>
    <t>2140133</t>
  </si>
  <si>
    <t>2140136</t>
  </si>
  <si>
    <t>2140138</t>
  </si>
  <si>
    <t>2140139</t>
  </si>
  <si>
    <t>2140199</t>
  </si>
  <si>
    <t>21402</t>
  </si>
  <si>
    <t>2140201</t>
  </si>
  <si>
    <t>2140202</t>
  </si>
  <si>
    <t>2140203</t>
  </si>
  <si>
    <t>2140204</t>
  </si>
  <si>
    <t>2140205</t>
  </si>
  <si>
    <t>2140206</t>
  </si>
  <si>
    <t>2140207</t>
  </si>
  <si>
    <t>2140208</t>
  </si>
  <si>
    <t>2140299</t>
  </si>
  <si>
    <t>21403</t>
  </si>
  <si>
    <t>2140301</t>
  </si>
  <si>
    <t>2140302</t>
  </si>
  <si>
    <t>2140303</t>
  </si>
  <si>
    <t>2140304</t>
  </si>
  <si>
    <t>2140305</t>
  </si>
  <si>
    <t>2140306</t>
  </si>
  <si>
    <t>2140307</t>
  </si>
  <si>
    <t>2140308</t>
  </si>
  <si>
    <t>2140399</t>
  </si>
  <si>
    <t>21404</t>
  </si>
  <si>
    <t>2140401</t>
  </si>
  <si>
    <t>2140402</t>
  </si>
  <si>
    <t>2140403</t>
  </si>
  <si>
    <t>2140499</t>
  </si>
  <si>
    <t>21405</t>
  </si>
  <si>
    <t>2140501</t>
  </si>
  <si>
    <t>2140502</t>
  </si>
  <si>
    <t>2140503</t>
  </si>
  <si>
    <t>2140504</t>
  </si>
  <si>
    <t>2140505</t>
  </si>
  <si>
    <t>2140599</t>
  </si>
  <si>
    <t>21406</t>
  </si>
  <si>
    <t>2140601</t>
  </si>
  <si>
    <t>2140602</t>
  </si>
  <si>
    <t>2140603</t>
  </si>
  <si>
    <t>2140699</t>
  </si>
  <si>
    <t>21499</t>
  </si>
  <si>
    <t>2149901</t>
  </si>
  <si>
    <t>2149999</t>
  </si>
  <si>
    <t>215</t>
  </si>
  <si>
    <t>21501</t>
  </si>
  <si>
    <t>2150101</t>
  </si>
  <si>
    <t>2150102</t>
  </si>
  <si>
    <t>2150103</t>
  </si>
  <si>
    <t>2150104</t>
  </si>
  <si>
    <t>2150105</t>
  </si>
  <si>
    <t>2150106</t>
  </si>
  <si>
    <t>2150107</t>
  </si>
  <si>
    <t>2150108</t>
  </si>
  <si>
    <t>2150199</t>
  </si>
  <si>
    <t>21502</t>
  </si>
  <si>
    <t>2150201</t>
  </si>
  <si>
    <t>2150202</t>
  </si>
  <si>
    <t>2150203</t>
  </si>
  <si>
    <t>2150204</t>
  </si>
  <si>
    <t>2150205</t>
  </si>
  <si>
    <t>2150206</t>
  </si>
  <si>
    <t>2150207</t>
  </si>
  <si>
    <t>2150208</t>
  </si>
  <si>
    <t>2150209</t>
  </si>
  <si>
    <t>2150210</t>
  </si>
  <si>
    <t>2150212</t>
  </si>
  <si>
    <t>2150213</t>
  </si>
  <si>
    <t>2150214</t>
  </si>
  <si>
    <t>2150215</t>
  </si>
  <si>
    <t>2150299</t>
  </si>
  <si>
    <t>21503</t>
  </si>
  <si>
    <t>2150301</t>
  </si>
  <si>
    <t>2150302</t>
  </si>
  <si>
    <t>2150303</t>
  </si>
  <si>
    <t>2150399</t>
  </si>
  <si>
    <t>21505</t>
  </si>
  <si>
    <t>2150501</t>
  </si>
  <si>
    <t>2150503</t>
  </si>
  <si>
    <t>2150505</t>
  </si>
  <si>
    <t>2150506</t>
  </si>
  <si>
    <t>2150507</t>
  </si>
  <si>
    <t>2150508</t>
  </si>
  <si>
    <t>2150509</t>
  </si>
  <si>
    <t>2150510</t>
  </si>
  <si>
    <t>2150511</t>
  </si>
  <si>
    <t>2150513</t>
  </si>
  <si>
    <t>2150515</t>
  </si>
  <si>
    <t>2150599</t>
  </si>
  <si>
    <t>21506</t>
  </si>
  <si>
    <t>2150601</t>
  </si>
  <si>
    <t>2150602</t>
  </si>
  <si>
    <t>2150603</t>
  </si>
  <si>
    <t>2150604</t>
  </si>
  <si>
    <t>2150605</t>
  </si>
  <si>
    <t>2150606</t>
  </si>
  <si>
    <t>2150607</t>
  </si>
  <si>
    <t>2150699</t>
  </si>
  <si>
    <t>21507</t>
  </si>
  <si>
    <t>2150703</t>
  </si>
  <si>
    <t>2150704</t>
  </si>
  <si>
    <t>2150705</t>
  </si>
  <si>
    <t>2150799</t>
  </si>
  <si>
    <t>21508</t>
  </si>
  <si>
    <t>2150801</t>
  </si>
  <si>
    <t>2150802</t>
  </si>
  <si>
    <t>2150803</t>
  </si>
  <si>
    <t>2150804</t>
  </si>
  <si>
    <t>2150805</t>
  </si>
  <si>
    <t>21599</t>
  </si>
  <si>
    <t>2159901</t>
  </si>
  <si>
    <t>2159902</t>
  </si>
  <si>
    <t>2159904</t>
  </si>
  <si>
    <t>2159905</t>
  </si>
  <si>
    <t>2159906</t>
  </si>
  <si>
    <t>216</t>
  </si>
  <si>
    <t>21602</t>
  </si>
  <si>
    <t>2160201</t>
  </si>
  <si>
    <t>2160202</t>
  </si>
  <si>
    <t>2160203</t>
  </si>
  <si>
    <t>2160216</t>
  </si>
  <si>
    <t>2160217</t>
  </si>
  <si>
    <t>2160218</t>
  </si>
  <si>
    <t>2160219</t>
  </si>
  <si>
    <t>2160250</t>
  </si>
  <si>
    <t>2160299</t>
  </si>
  <si>
    <t>21605</t>
  </si>
  <si>
    <t>2160501</t>
  </si>
  <si>
    <t>2160502</t>
  </si>
  <si>
    <t>2160503</t>
  </si>
  <si>
    <t>2160504</t>
  </si>
  <si>
    <t>2160505</t>
  </si>
  <si>
    <t>2160599</t>
  </si>
  <si>
    <t>21606</t>
  </si>
  <si>
    <t>2160601</t>
  </si>
  <si>
    <t>2160602</t>
  </si>
  <si>
    <t>2160603</t>
  </si>
  <si>
    <t>2160607</t>
  </si>
  <si>
    <t>2160699</t>
  </si>
  <si>
    <t>21699</t>
  </si>
  <si>
    <t>2169901</t>
  </si>
  <si>
    <t>217</t>
  </si>
  <si>
    <t>220</t>
  </si>
  <si>
    <t>22001</t>
  </si>
  <si>
    <t>2200101</t>
  </si>
  <si>
    <t>2200102</t>
  </si>
  <si>
    <t>2200103</t>
  </si>
  <si>
    <t>2200104</t>
  </si>
  <si>
    <t>2200105</t>
  </si>
  <si>
    <t>2200106</t>
  </si>
  <si>
    <t>2200107</t>
  </si>
  <si>
    <t>2200108</t>
  </si>
  <si>
    <t>2200110</t>
  </si>
  <si>
    <t>2200111</t>
  </si>
  <si>
    <t>2200112</t>
  </si>
  <si>
    <t>2200113</t>
  </si>
  <si>
    <t>2200114</t>
  </si>
  <si>
    <t>2200115</t>
  </si>
  <si>
    <t>2200116</t>
  </si>
  <si>
    <t>2200119</t>
  </si>
  <si>
    <t>2200150</t>
  </si>
  <si>
    <t>22002</t>
  </si>
  <si>
    <t>2200201</t>
  </si>
  <si>
    <t>2200202</t>
  </si>
  <si>
    <t>2200203</t>
  </si>
  <si>
    <t>2200204</t>
  </si>
  <si>
    <t>2200205</t>
  </si>
  <si>
    <t>2200206</t>
  </si>
  <si>
    <t>2200207</t>
  </si>
  <si>
    <t>2200209</t>
  </si>
  <si>
    <t>2200210</t>
  </si>
  <si>
    <t>2200211</t>
  </si>
  <si>
    <t>2200212</t>
  </si>
  <si>
    <t>2200213</t>
  </si>
  <si>
    <t>2200215</t>
  </si>
  <si>
    <t>2200216</t>
  </si>
  <si>
    <t>2200217</t>
  </si>
  <si>
    <t>2200250</t>
  </si>
  <si>
    <t>2200299</t>
  </si>
  <si>
    <t>22003</t>
  </si>
  <si>
    <t>2200301</t>
  </si>
  <si>
    <t>2200302</t>
  </si>
  <si>
    <t>2200303</t>
  </si>
  <si>
    <t>2200304</t>
  </si>
  <si>
    <t>2200305</t>
  </si>
  <si>
    <t>2200306</t>
  </si>
  <si>
    <t>2200350</t>
  </si>
  <si>
    <t>2200399</t>
  </si>
  <si>
    <t>22004</t>
  </si>
  <si>
    <t>2200401</t>
  </si>
  <si>
    <t>2200402</t>
  </si>
  <si>
    <t>2200403</t>
  </si>
  <si>
    <t>2200404</t>
  </si>
  <si>
    <t>2200405</t>
  </si>
  <si>
    <t>2200406</t>
  </si>
  <si>
    <t>2200407</t>
  </si>
  <si>
    <t>2200408</t>
  </si>
  <si>
    <t>2200409</t>
  </si>
  <si>
    <t>2200410</t>
  </si>
  <si>
    <t>2200450</t>
  </si>
  <si>
    <t>2200499</t>
  </si>
  <si>
    <t>22005</t>
  </si>
  <si>
    <t>2200501</t>
  </si>
  <si>
    <t>2200502</t>
  </si>
  <si>
    <t>2200503</t>
  </si>
  <si>
    <t>2200504</t>
  </si>
  <si>
    <t>2200506</t>
  </si>
  <si>
    <t>2200507</t>
  </si>
  <si>
    <t>2200508</t>
  </si>
  <si>
    <t>2200509</t>
  </si>
  <si>
    <t>2200510</t>
  </si>
  <si>
    <t>2200511</t>
  </si>
  <si>
    <t>2200512</t>
  </si>
  <si>
    <t>2200513</t>
  </si>
  <si>
    <t>2200514</t>
  </si>
  <si>
    <t>2200599</t>
  </si>
  <si>
    <t>22099</t>
  </si>
  <si>
    <t>221</t>
  </si>
  <si>
    <t>22101</t>
  </si>
  <si>
    <t>2210101</t>
  </si>
  <si>
    <t>2210102</t>
  </si>
  <si>
    <t>2210103</t>
  </si>
  <si>
    <t>2210104</t>
  </si>
  <si>
    <t>2210105</t>
  </si>
  <si>
    <t>2210106</t>
  </si>
  <si>
    <t>2210107</t>
  </si>
  <si>
    <t>2210199</t>
  </si>
  <si>
    <t>22102</t>
  </si>
  <si>
    <t>2210201</t>
  </si>
  <si>
    <t>2210202</t>
  </si>
  <si>
    <t>2210203</t>
  </si>
  <si>
    <t>22103</t>
  </si>
  <si>
    <t>2210301</t>
  </si>
  <si>
    <t>2210399</t>
  </si>
  <si>
    <t>222</t>
  </si>
  <si>
    <t>22201</t>
  </si>
  <si>
    <t>2220101</t>
  </si>
  <si>
    <t>2220102</t>
  </si>
  <si>
    <t>2220103</t>
  </si>
  <si>
    <t>2220104</t>
  </si>
  <si>
    <t>2220105</t>
  </si>
  <si>
    <t>2220106</t>
  </si>
  <si>
    <t>2220107</t>
  </si>
  <si>
    <t>2220112</t>
  </si>
  <si>
    <t>2220113</t>
  </si>
  <si>
    <t>2220114</t>
  </si>
  <si>
    <t>2220115</t>
  </si>
  <si>
    <t>2220118</t>
  </si>
  <si>
    <t>2220150</t>
  </si>
  <si>
    <t>2220199</t>
  </si>
  <si>
    <t>22202</t>
  </si>
  <si>
    <t>2220201</t>
  </si>
  <si>
    <t>2220202</t>
  </si>
  <si>
    <t>2220203</t>
  </si>
  <si>
    <t>2220204</t>
  </si>
  <si>
    <t>2220205</t>
  </si>
  <si>
    <t>2220206</t>
  </si>
  <si>
    <t>2220207</t>
  </si>
  <si>
    <t>2220209</t>
  </si>
  <si>
    <t>2220210</t>
  </si>
  <si>
    <t>2220211</t>
  </si>
  <si>
    <t>2220212</t>
  </si>
  <si>
    <t>2220250</t>
  </si>
  <si>
    <t>2220299</t>
  </si>
  <si>
    <t>22203</t>
  </si>
  <si>
    <t>2220301</t>
  </si>
  <si>
    <t>2220302</t>
  </si>
  <si>
    <t>2220303</t>
  </si>
  <si>
    <t>2220304</t>
  </si>
  <si>
    <t>2220399</t>
  </si>
  <si>
    <t>22204</t>
  </si>
  <si>
    <t>2220401</t>
  </si>
  <si>
    <t>2220402</t>
  </si>
  <si>
    <t>2220403</t>
  </si>
  <si>
    <t>2220404</t>
  </si>
  <si>
    <t>2220499</t>
  </si>
  <si>
    <t>22205</t>
  </si>
  <si>
    <t>2220501</t>
  </si>
  <si>
    <t>2220502</t>
  </si>
  <si>
    <t>2220503</t>
  </si>
  <si>
    <t>2220504</t>
  </si>
  <si>
    <t>2220505</t>
  </si>
  <si>
    <t>2220506</t>
  </si>
  <si>
    <t>2220507</t>
  </si>
  <si>
    <t>2220508</t>
  </si>
  <si>
    <t>2220509</t>
  </si>
  <si>
    <t>2220510</t>
  </si>
  <si>
    <t>2220599</t>
  </si>
  <si>
    <t>227</t>
  </si>
  <si>
    <t>229</t>
  </si>
  <si>
    <t>22902</t>
  </si>
  <si>
    <t>22999</t>
  </si>
  <si>
    <t>232</t>
  </si>
  <si>
    <t>23203</t>
  </si>
  <si>
    <t>2320302</t>
  </si>
  <si>
    <t>2320303</t>
  </si>
  <si>
    <t>2320304</t>
  </si>
  <si>
    <t>233</t>
  </si>
  <si>
    <t>23303</t>
  </si>
  <si>
    <t>新增建设用地土地有偿使用费及对应专项债务收入安排的支出</t>
    <phoneticPr fontId="4" type="noConversion"/>
  </si>
  <si>
    <t>征地和拆迁补偿支出</t>
    <phoneticPr fontId="125" type="noConversion"/>
  </si>
  <si>
    <t>中马钦州产业园区调整项目</t>
    <phoneticPr fontId="125" type="noConversion"/>
  </si>
  <si>
    <t>市直调整项目</t>
    <phoneticPr fontId="125" type="noConversion"/>
  </si>
  <si>
    <t>钦州港区调整项目</t>
    <phoneticPr fontId="125" type="noConversion"/>
  </si>
  <si>
    <t>市本级合计</t>
    <phoneticPr fontId="125" type="noConversion"/>
  </si>
  <si>
    <t>其他国有土地使用权出让收入安排的支出</t>
    <phoneticPr fontId="4" type="noConversion"/>
  </si>
  <si>
    <t>其他国有土地使用权出让收入安排的支出</t>
    <phoneticPr fontId="125" type="noConversion"/>
  </si>
  <si>
    <t>鉴于今年新一轮钦州市促进交通运输企业加快发展财政扶持政策尚未出台，因此今年还不需要安排政策兑现资金，拟调整用于国有企业改制专项资金</t>
    <phoneticPr fontId="3" type="noConversion"/>
  </si>
  <si>
    <t>上解收入</t>
    <phoneticPr fontId="3" type="noConversion"/>
  </si>
  <si>
    <t>债券</t>
    <phoneticPr fontId="3" type="noConversion"/>
  </si>
  <si>
    <t>北部湾经济区综合财力补助资金</t>
    <phoneticPr fontId="3" type="noConversion"/>
  </si>
  <si>
    <t>新增建设用地土地有偿使用费</t>
    <phoneticPr fontId="125" type="noConversion"/>
  </si>
  <si>
    <t>压减的征拆支出用于安排专项债券发行费</t>
    <phoneticPr fontId="125" type="noConversion"/>
  </si>
  <si>
    <r>
      <t>7</t>
    </r>
    <r>
      <rPr>
        <sz val="12"/>
        <rFont val="宋体"/>
        <family val="3"/>
        <charset val="134"/>
      </rPr>
      <t>.</t>
    </r>
    <r>
      <rPr>
        <sz val="12"/>
        <rFont val="宋体"/>
        <family val="3"/>
        <charset val="134"/>
      </rPr>
      <t>农村危房改造项目</t>
    </r>
    <phoneticPr fontId="125" type="noConversion"/>
  </si>
  <si>
    <t>（三）美丽乡村建设工程</t>
    <phoneticPr fontId="125" type="noConversion"/>
  </si>
  <si>
    <t>（四）市本级扶贫开发项目</t>
    <phoneticPr fontId="125" type="noConversion"/>
  </si>
  <si>
    <t>（五）城区市政建设项目</t>
    <phoneticPr fontId="125" type="noConversion"/>
  </si>
  <si>
    <t>（六）教育项目</t>
    <phoneticPr fontId="125" type="noConversion"/>
  </si>
  <si>
    <t>（七）其他基础公益性项目</t>
    <phoneticPr fontId="125" type="noConversion"/>
  </si>
  <si>
    <t>事业单位公务交通补贴资金（预留）</t>
    <phoneticPr fontId="3" type="noConversion"/>
  </si>
  <si>
    <t>机关事业单位养老保险基金缺口补助（预留）</t>
    <phoneticPr fontId="3" type="noConversion"/>
  </si>
  <si>
    <t>2016年度绩效考评奖励（预留）</t>
    <phoneticPr fontId="3" type="noConversion"/>
  </si>
  <si>
    <t>商贸服务业发展专项资金</t>
    <phoneticPr fontId="3" type="noConversion"/>
  </si>
  <si>
    <t>力顺机械升级改造项目前期工作经费</t>
    <phoneticPr fontId="3" type="noConversion"/>
  </si>
  <si>
    <t>政府一般债券发行费</t>
    <phoneticPr fontId="3" type="noConversion"/>
  </si>
  <si>
    <t>市拘留所项目和市强制隔离戒毒所迁建项目用地划拨价款</t>
    <phoneticPr fontId="3" type="noConversion"/>
  </si>
  <si>
    <t>国企改制专项资金</t>
    <phoneticPr fontId="3" type="noConversion"/>
  </si>
  <si>
    <t>强优工业企业及“县域工业提升工程”奖励资金</t>
    <phoneticPr fontId="3" type="noConversion"/>
  </si>
  <si>
    <t>司法体制改革增加人员经费</t>
    <phoneticPr fontId="3" type="noConversion"/>
  </si>
  <si>
    <t>市农业科学研究中心项目建设及搬迁工程</t>
    <phoneticPr fontId="3" type="noConversion"/>
  </si>
  <si>
    <t>上解上级支出</t>
    <phoneticPr fontId="125" type="noConversion"/>
  </si>
  <si>
    <t>增加特殊专项税收入分成上解</t>
    <phoneticPr fontId="3" type="noConversion"/>
  </si>
  <si>
    <t>增加特殊专项税收分成上解</t>
    <phoneticPr fontId="125" type="noConversion"/>
  </si>
  <si>
    <t>开发区住房和城乡建设局</t>
  </si>
  <si>
    <t>开发区财政局</t>
  </si>
  <si>
    <t>开发区安全生产监督管理局</t>
  </si>
  <si>
    <t>开发区管理委员会办公室</t>
  </si>
  <si>
    <t>开发区教育局</t>
  </si>
  <si>
    <t>开发区经济发展局</t>
  </si>
  <si>
    <t>开发区农村工作办公室</t>
  </si>
  <si>
    <t>开发区人力资源和社会保障局</t>
  </si>
  <si>
    <t>开发区社会保险事业局</t>
  </si>
  <si>
    <t>开发区社会工作局</t>
  </si>
  <si>
    <t>开发区行政审批局</t>
  </si>
  <si>
    <t>开发区综合治理办公室</t>
  </si>
  <si>
    <r>
      <t xml:space="preserve">合 </t>
    </r>
    <r>
      <rPr>
        <b/>
        <sz val="12"/>
        <rFont val="宋体"/>
        <family val="3"/>
        <charset val="134"/>
      </rPr>
      <t xml:space="preserve">     </t>
    </r>
    <r>
      <rPr>
        <b/>
        <sz val="12"/>
        <rFont val="宋体"/>
        <family val="3"/>
        <charset val="134"/>
      </rPr>
      <t>计</t>
    </r>
    <phoneticPr fontId="125" type="noConversion"/>
  </si>
  <si>
    <t>调减预算小计</t>
    <phoneticPr fontId="125" type="noConversion"/>
  </si>
  <si>
    <t>调增预算小计</t>
    <phoneticPr fontId="125" type="noConversion"/>
  </si>
  <si>
    <t>（五）城市公用事业附加收入</t>
    <phoneticPr fontId="4" type="noConversion"/>
  </si>
  <si>
    <t>（九）城市基础设施配套费收入</t>
    <phoneticPr fontId="4" type="noConversion"/>
  </si>
  <si>
    <t>（十一）污水处理费收入</t>
    <phoneticPr fontId="4" type="noConversion"/>
  </si>
  <si>
    <t>（二）2017年市本级（含中马钦州产业园区、钦州港区）一般公共预算支出预算调整表………………………7</t>
    <phoneticPr fontId="4" type="noConversion"/>
  </si>
  <si>
    <t>（三）2017年市本级（含中马钦州产业园区、钦州港区）政府债券项目明细表…………………………………11</t>
    <phoneticPr fontId="4" type="noConversion"/>
  </si>
  <si>
    <r>
      <rPr>
        <b/>
        <sz val="12"/>
        <rFont val="宋体"/>
        <family val="3"/>
        <charset val="134"/>
      </rPr>
      <t>合</t>
    </r>
    <r>
      <rPr>
        <b/>
        <sz val="12"/>
        <rFont val="Times New Roman"/>
        <family val="1"/>
      </rPr>
      <t xml:space="preserve">     </t>
    </r>
    <r>
      <rPr>
        <b/>
        <sz val="12"/>
        <rFont val="宋体"/>
        <family val="3"/>
        <charset val="134"/>
      </rPr>
      <t>计</t>
    </r>
    <phoneticPr fontId="3" type="noConversion"/>
  </si>
  <si>
    <t>行政审批制度改革经费（日常经费）</t>
    <phoneticPr fontId="3" type="noConversion"/>
  </si>
  <si>
    <t>钦州港市政管理有限公司</t>
    <phoneticPr fontId="125" type="noConversion"/>
  </si>
  <si>
    <t>国土钦州港区分局</t>
    <phoneticPr fontId="125" type="noConversion"/>
  </si>
  <si>
    <t>开发区管委会</t>
    <phoneticPr fontId="125" type="noConversion"/>
  </si>
  <si>
    <t>开发区人保局</t>
    <phoneticPr fontId="125" type="noConversion"/>
  </si>
  <si>
    <t>上年结余减少</t>
    <phoneticPr fontId="125" type="noConversion"/>
  </si>
  <si>
    <t>城市公用事业附加年初预算安排收入1350万元，实际收入716万元，短收634万元</t>
    <phoneticPr fontId="3" type="noConversion"/>
  </si>
  <si>
    <t>1-8月市本级获得自治区政府专项债券373859万元，9-12月计划发行置换专项债券115880万元，发行费率按0.1%计算</t>
    <phoneticPr fontId="125" type="noConversion"/>
  </si>
  <si>
    <t>市国土资源交易中心</t>
    <phoneticPr fontId="3" type="noConversion"/>
  </si>
  <si>
    <t>交易业务经费</t>
    <phoneticPr fontId="3" type="noConversion"/>
  </si>
  <si>
    <t>调减车辆费用7万元，公务接待4万元，差旅费8万元，办公费5万元，其他20万元</t>
    <phoneticPr fontId="3" type="noConversion"/>
  </si>
  <si>
    <t>市公安局</t>
  </si>
  <si>
    <t>调整看守所在押人员伙食标准</t>
  </si>
  <si>
    <t>关于执行人民警察法定工作日之外加班补贴</t>
  </si>
  <si>
    <t>执行人民警察值勤岗位津贴</t>
  </si>
  <si>
    <t>政法委机关工作津贴</t>
  </si>
  <si>
    <t>公检法部门</t>
    <phoneticPr fontId="3" type="noConversion"/>
  </si>
  <si>
    <t>市政法委
市司法局</t>
    <phoneticPr fontId="3" type="noConversion"/>
  </si>
  <si>
    <t>2013102
2040602</t>
    <phoneticPr fontId="3" type="noConversion"/>
  </si>
  <si>
    <t>根据人社部规[2017]4号，在押人员给养费标准从之前每人每月220元提高到315元，市本级三所约1050人。从2017年1月1日起执行。新旧标准差额119.7万元</t>
  </si>
  <si>
    <t>根据人社部规[2017]9号，公检法部门人民警察之前标准为每人每月480元，现在增加到710元。新旧标准差额286万元</t>
  </si>
  <si>
    <t>根据人社部规[2017]12号，政法委机关和司法部门除人民警察以外其他执行公务员工资制度的在编正式工作人员，工作津贴每人每月1200元。从2017年1月1日起执行，2017年需要50万</t>
  </si>
  <si>
    <t>市宗教局</t>
    <phoneticPr fontId="3" type="noConversion"/>
  </si>
  <si>
    <t>钦州天主教会改善办公条件补贴经费</t>
    <phoneticPr fontId="3" type="noConversion"/>
  </si>
  <si>
    <t>市政府采购中心</t>
  </si>
  <si>
    <t>办公场地租金</t>
  </si>
  <si>
    <t>网上商城维护费</t>
  </si>
  <si>
    <t>武警水电部队二支队</t>
    <phoneticPr fontId="3" type="noConversion"/>
  </si>
  <si>
    <t>营区项目土地款</t>
    <phoneticPr fontId="3" type="noConversion"/>
  </si>
  <si>
    <t>市公安局</t>
    <phoneticPr fontId="3" type="noConversion"/>
  </si>
  <si>
    <t>市滨海新城置业公司</t>
    <phoneticPr fontId="3" type="noConversion"/>
  </si>
  <si>
    <t>非税-技工学校回迁工程</t>
    <phoneticPr fontId="3" type="noConversion"/>
  </si>
  <si>
    <t>市滨海新城管委管理运营经费</t>
    <phoneticPr fontId="3" type="noConversion"/>
  </si>
  <si>
    <t>市人社局</t>
  </si>
  <si>
    <t>根据《关于印发〈“美丽钦州•宜居乡村”活动指导意见〉及四个配套文件的通知》（钦办发[2017]30号），每个行政村要建设一个村级综合服务中心，并明确落实经费保障，村级综合服务中心的日常运行管理和协管服务采取政府购买服务方式解决，所需资金由自治区、市、县（区）按2：3：5比例分担。《关于下达2017年“美丽广西•宜居乡村”服务惠民专项活动自治区补助资金的通知》（桂财社[2017]66号）明确，全区各级财政按照网络费标准2280元/年•村、运营维护费标准3000元/年•村、六项服务12000元/年•村（包括十项具体业务，每项具体业务服务费100元/月）的标准安排资金，市财政按30%应负担5184元/年•村，全市932个行政村，每年需483.15万元。因此项资金未列年初预算，拟从“美丽钦州”乡村建设专项资金中列支200万元，不足部分列预算调整。</t>
    <phoneticPr fontId="3" type="noConversion"/>
  </si>
  <si>
    <t>预算科</t>
    <phoneticPr fontId="3" type="noConversion"/>
  </si>
  <si>
    <t>矿山地质环境调查与规划</t>
    <phoneticPr fontId="3" type="noConversion"/>
  </si>
  <si>
    <t>经市政府批准：矿山地质环境调查与规划工作由市国土局统一组织实施，工作经费先由市财政局根据项目推进进度予以垫付，项目完成后市财政局再与各县区进行资金结算。
该项目中标价为243万元（其中市本级需承担67.3万元），已签合同，预计今年能支付75万元，年初部门预算已安排30万元，余额45万元列入预算调整。</t>
    <phoneticPr fontId="3" type="noConversion"/>
  </si>
  <si>
    <t>生态保护补偿专项资金</t>
    <phoneticPr fontId="3" type="noConversion"/>
  </si>
  <si>
    <t>落实市五届人大二次会议第10号建议，设立生态保护补偿专项资金（从植被恢复费中安排）</t>
    <phoneticPr fontId="3" type="noConversion"/>
  </si>
  <si>
    <t>市第六中学</t>
    <phoneticPr fontId="3" type="noConversion"/>
  </si>
  <si>
    <t>非税-智能交互一体机购置</t>
    <phoneticPr fontId="3" type="noConversion"/>
  </si>
  <si>
    <t>原安排购置一体机，现由市教育局统一采购支付资金，因此调减智能交互一体机购置资金。</t>
    <phoneticPr fontId="3" type="noConversion"/>
  </si>
  <si>
    <t>教科文科</t>
    <phoneticPr fontId="3" type="noConversion"/>
  </si>
  <si>
    <t>非税-空调机购置</t>
    <phoneticPr fontId="3" type="noConversion"/>
  </si>
  <si>
    <t>教师办公室一直没有安装空调，影响教师办公，用于购置柜式空调5台和挂式空调20台。</t>
    <phoneticPr fontId="3" type="noConversion"/>
  </si>
  <si>
    <t>非税-学生宿舍维修</t>
    <phoneticPr fontId="3" type="noConversion"/>
  </si>
  <si>
    <t>市第七中学</t>
    <phoneticPr fontId="3" type="noConversion"/>
  </si>
  <si>
    <t>非税-舞台建设</t>
    <phoneticPr fontId="3" type="noConversion"/>
  </si>
  <si>
    <t>非税-舞蹈室装饰工程</t>
    <phoneticPr fontId="3" type="noConversion"/>
  </si>
  <si>
    <t>年初安排30万非税收入用于舞台建设，鉴于场地限制，无法建设，现调整用于舞蹈室装饰工程18.5万元。</t>
  </si>
  <si>
    <t>非税-球场维修</t>
    <phoneticPr fontId="3" type="noConversion"/>
  </si>
  <si>
    <t>年初安排30万非税收入用于舞台建设，鉴于场地限制，无法建设，现调整用于球场维修6.5万元。</t>
  </si>
  <si>
    <t>陶艺、音乐教室场建设</t>
    <phoneticPr fontId="3" type="noConversion"/>
  </si>
  <si>
    <t>年初安排30万非税收入用于舞台建设，鉴于场地限制，无法建设，现调整用于陶艺、音乐教室室场建设5万元。</t>
  </si>
  <si>
    <t>市卫生学校</t>
    <phoneticPr fontId="3" type="noConversion"/>
  </si>
  <si>
    <t>由于钦州市卫生学校转为全额拨款事业单位，经市人社局审定，从16年11月起离退休人员退休费由社保局统一发放，因此将2017年部门预算安排对个人和家庭补助支出41.8万元调整为教学设备购置支出。</t>
  </si>
  <si>
    <t>由于钦州市卫生学校转为全额拨款事业单位，经市人社局审定，从16年11月起离退休人员退休费由社保局统一发放，因此将2017年部门预算安排对个人和家庭补助支出41.8万元调整为教学设备购置支出，以解决教学设备不足的实际困难。</t>
    <phoneticPr fontId="142" type="noConversion"/>
  </si>
  <si>
    <t>市非遗中心</t>
    <phoneticPr fontId="3" type="noConversion"/>
  </si>
  <si>
    <t>本级结转-非物质文化遗产项目申报</t>
    <phoneticPr fontId="3" type="noConversion"/>
  </si>
  <si>
    <t>非物质文化遗产项目申报工作已经完成，结余资金150974.8元，调整用于创作钦州粤剧《刘永福·英雄梦》经费。</t>
  </si>
  <si>
    <t>文化精品创作经费</t>
    <phoneticPr fontId="3" type="noConversion"/>
  </si>
  <si>
    <t>用于补充纪念民族英雄刘永福诞辰180周年粤剧《刘永福·英雄梦》创作经费不足。</t>
  </si>
  <si>
    <t>市委宣传部</t>
  </si>
  <si>
    <t>部门预算★专项-文化精品项目创作基金</t>
  </si>
  <si>
    <t>今年文化精品项目创作基金预算安排了40万元，原计划于10月份对各县区及宣传文化部门为申报自治区重大文化精品项目创作的项目，根据艺术门类特点、项目意义、题材大小、创作难易给予一定的配套扶持。因急需资金，现计划调整20万元用于组织我市合唱队参加于9月24日在南宁举行的全区2017年“迎十九大·感恩祖国”主题歌咏汇演活动。</t>
    <phoneticPr fontId="3" type="noConversion"/>
  </si>
  <si>
    <t>自治区“迎十九大，感恩祖国”歌咏汇演活动</t>
  </si>
  <si>
    <t>部门预算★专项-宣传培训经费</t>
  </si>
  <si>
    <t>十九大图片展</t>
  </si>
  <si>
    <t>上级追加★2017年文化事业建设费-学雷锋全民志愿服务行动</t>
  </si>
  <si>
    <t>部门预算★专项-舆情信息工作经费</t>
  </si>
  <si>
    <t>年初安排10万用于舆情信息培训班经费支出。但因为今年的舆情信息培训班和调研工作培训班合并开展，培训经费支出从宣传部调研经费中开支。同时因增加市纪委驻市委宣传部纪检组5人，需要调整用于配备办公用品以及补充办公经费不足。</t>
    <phoneticPr fontId="3" type="noConversion"/>
  </si>
  <si>
    <t>宣传部办公经费</t>
  </si>
  <si>
    <t>铺面租金原计划收缴3年租金90万元，但招标后合同约定商铺只缴纳1年租金，因此非税收入未达到年初预计目标，所以调减单位非税收入安排教学设备购置资金30万元。</t>
  </si>
  <si>
    <t>铺面租金原计划收缴3年租金90万元，但招标后合同约定商铺只缴纳1年租金，因此非税收入未达到年初预计目标，所以调减单位非税收入安排教师办公设备购置资金30万元。</t>
  </si>
  <si>
    <t>今年6名女教师休产假，且增加了300多名学生，需增聘用代课教师，今年预计非税超收15万元，计划用于安排聘用代课教师支出。</t>
    <phoneticPr fontId="3" type="noConversion"/>
  </si>
  <si>
    <t>已经市政府批准，按照财政全额拨款事业单位预算管理的有关规定以及2017年市本级部门预算定额标准核定该校基本支出</t>
    <phoneticPr fontId="3" type="noConversion"/>
  </si>
  <si>
    <t>已经市政府批准，将市技工学校合浦校区资产处置收入1000万元（已于今年1月、3月缴入市财政专户），安排给市技工学校用于学校回迁工程。</t>
    <phoneticPr fontId="3" type="noConversion"/>
  </si>
  <si>
    <t>由于今年中考学生增加，年初预算安排的中考经费无法保证中考顺利完成，急需调增考试经费48万元。</t>
    <phoneticPr fontId="3" type="noConversion"/>
  </si>
  <si>
    <t>已经市政府批准，同意参照财政全额拨款事业单位预算管理的有关规定以及2017年市本级部门预算定额标准安排该校基本支出</t>
    <phoneticPr fontId="3" type="noConversion"/>
  </si>
  <si>
    <t>根据市政府对市教育局《关于请求解决钦州市广播电视大学2017年运行经费预算的请示》批复，安排成人教育教学经费20万元，用于2016、2017年成人教育教学支出，包括租用考场费、聘请专家教师课酬毕业生指导劳务、宣传广告等。</t>
    <phoneticPr fontId="3" type="noConversion"/>
  </si>
  <si>
    <t>根据市政府对市教育局《关于请求解决钦州市广播电视大学2017年运行经费预算的请示》批复，同意安排招生工作经费10万元，用于招日常办公经费、假期全员制下乡招生差旅费、招生劳务费用、媒体等招生宣传广告等。</t>
    <phoneticPr fontId="3" type="noConversion"/>
  </si>
  <si>
    <t>根据市政府对钦州市土储中心《关于市广播电视大学租用原市一中电大校区内教学楼租金问题的请示》批复，同意市电大搬迁至原市一中电大校区办学，需对教学楼进行重新装修并购置相应教学办公设备。</t>
    <phoneticPr fontId="3" type="noConversion"/>
  </si>
  <si>
    <t>根据市政府对市教育局《关于请求解决钦州市广播电视大学2017年运行经费预算的请示》批复，同意安排网络教育教学经费21.5万元，用于2016、2017年网络教育日常支出，包括日常办公经费、网络教育年会、网络教育讨论会等差旅费、聘请专家教师课酬毕业生指导劳务、宣传广告等。</t>
    <phoneticPr fontId="3" type="noConversion"/>
  </si>
  <si>
    <t>根据市政府对市教育局《关于请求解决钦州市广播电视大学2017年运行经费预算的请示》批复，安排教师学习交流培训经费5万元，主要用于邀请教育专家到校讲学、指导培训费用，选派教师到省外名校跟岗学习经费。</t>
    <phoneticPr fontId="3" type="noConversion"/>
  </si>
  <si>
    <t>监测站非税收费取消收（财税[2017]20号）（5个项目共减少61.5万元）</t>
    <phoneticPr fontId="3" type="noConversion"/>
  </si>
  <si>
    <t>新增人员5名（ 副处级干部1名，定向选调生1名，后勤控制编聘用人员3名）需购置办公设备：1.办公室家具：副处0.5万元/人*1人=0.5万元、科级以下0.3万元/人*1人=0.3万元，共0.8万元；2.台式电脑：0.55万元/人*4人=2.2万元，不足部分由单位自行调配</t>
    <phoneticPr fontId="3" type="noConversion"/>
  </si>
  <si>
    <t>市政府对《市市政管理局关于回拨建安街道路修复经费的请示》的批示</t>
    <phoneticPr fontId="3" type="noConversion"/>
  </si>
  <si>
    <t>市政府对《市市政管理局关于拨付市园林管理处城东绿化站搬迁工作经费的请示》的批示</t>
    <phoneticPr fontId="3" type="noConversion"/>
  </si>
  <si>
    <t>因非税收费取消改申请从经费拨款安排，用于差旅费、水电费、办公费、公务用车运行维护费，仪器设备维修维护费，专用材料费。</t>
    <phoneticPr fontId="3" type="noConversion"/>
  </si>
  <si>
    <t>环境监测业务培训经费</t>
    <phoneticPr fontId="3" type="noConversion"/>
  </si>
  <si>
    <t>重点污染源监督监测经费</t>
    <phoneticPr fontId="3" type="noConversion"/>
  </si>
  <si>
    <t>2017年建设项目环境保护验收监测和调查监测经费</t>
    <phoneticPr fontId="3" type="noConversion"/>
  </si>
  <si>
    <t>1.截至目前，年初国企改制专项资金仅余33.50万元。据初步统计，预计后四个月市本级国有困难企业约有40名职工退休，需缴纳养老保险和医疗保险等社保费用130万元，需增加国企改制专项资金100万元。
2.根据国家统一工作部署，2018年年底前要基本完成国有企业职工家属区“三供一业”分离移交工作，2017年需要安排178万元用于“三供一业”分离移交招投标等前期工作经费。
3.根据市政府领导批示精神，7月份已拨付537万元用于市农业机械供应公司企业职工安置费用。</t>
    <phoneticPr fontId="3" type="noConversion"/>
  </si>
  <si>
    <t>勒沟大桥桥梁检测费</t>
  </si>
  <si>
    <t>滨海公路中间绿化工程</t>
  </si>
  <si>
    <t>环境综合整治绿化工程</t>
  </si>
  <si>
    <t>钦州港东南纸业项目地块填土工程</t>
  </si>
  <si>
    <t>果鹰大道道路维修工程</t>
  </si>
  <si>
    <t>勒沟西大街道路改造工程款</t>
  </si>
  <si>
    <t>果鹰大道、勒沟西大街工程交易服务费</t>
  </si>
  <si>
    <t>果鹰大道道路维修监理费</t>
  </si>
  <si>
    <t>勒沟西大街道路改造工程监理费</t>
  </si>
  <si>
    <t>吉粮配套道路排水工程款</t>
  </si>
  <si>
    <t>仙岛公园改、扩建工程三标补充协议工程</t>
  </si>
  <si>
    <t>果鹰大道道路维修等工程设计费</t>
  </si>
  <si>
    <t>东场镇污水处理厂勘察费</t>
  </si>
  <si>
    <t>龙门港镇污水处理厂勘察费</t>
  </si>
  <si>
    <t>龙泾大道公园置石工程款</t>
  </si>
  <si>
    <t>钦州港各周边住宅排污管道改造工程</t>
  </si>
  <si>
    <t>滨海公路金鼓路口至淡水湾西南绿化工程款</t>
  </si>
  <si>
    <t>果鹰大道道路维修、勒沟西大街道路等工程招标代理费</t>
  </si>
  <si>
    <t>钦州港地下管线普查项目启动资金</t>
  </si>
  <si>
    <t>滨海公路（进港大道至临海大道段）扩建项目钻探费</t>
  </si>
  <si>
    <t>滨海公路绿化移植机械费</t>
  </si>
  <si>
    <t>维修三期回建房便民市场费用</t>
  </si>
  <si>
    <t>晨光路绿化改造工程款</t>
  </si>
  <si>
    <t>金鼓大街、果鹰大道、四号路罩面与维修工程款</t>
  </si>
  <si>
    <t>公租房一期、二期工程</t>
  </si>
  <si>
    <t>中石油上、下游产业园区配套道路工程（海豚路工程）</t>
  </si>
  <si>
    <t>钦州港聚园路东段</t>
  </si>
  <si>
    <t>市政建设和环境综合整治</t>
  </si>
  <si>
    <t>金鼓大街改扩工程</t>
  </si>
  <si>
    <t>城中区二期改建</t>
  </si>
  <si>
    <t>自然村（屯）道路硬化</t>
  </si>
  <si>
    <t>船厂村委农贸市场周边道路硬化工程款</t>
  </si>
  <si>
    <t>根据人社部规[2017]10号规定，公检法部门人民警察之前标准为每人每月200元，现在按照每天30、40元两类标准，一个月不超过22天，取中间35元每天计算计算每月达到770元。从2016年7月1日起执行，预计需1152万元</t>
    <phoneticPr fontId="3" type="noConversion"/>
  </si>
  <si>
    <t>根据《关于调整国库集中支付改革代理银行手续费计费方法的通知》（钦市财库[2012]19号）规定支付各银行代理手续费</t>
    <phoneticPr fontId="3" type="noConversion"/>
  </si>
  <si>
    <t>2017年1-8月，市本级获得自治区政府一般债券95954万元，其中18000万元按0.05%发行费率计算，发行费9万元；77954万元按0.1%发行费率计算，发行费77.96万元，合计86.96万元。</t>
    <phoneticPr fontId="3" type="noConversion"/>
  </si>
  <si>
    <t>根据市农科所和市土储中心签订《市农科所土地使用权收回补偿协议》，市土储中心给市农科所3100万元货币补偿金用于市农业科学研究中心项目建设及搬迁工程。由于市农科所未将搬迁工程项目和科研中心项目所需资金列入2017年部门预算，经市政府同意，将2017年科研中心项目建设及搬迁工程建设所需资金1850万元列入今年市本级预算调整，余下资金列入2018年预算安排。截止9月6日市农科所已将收到补偿款609.95万元缴入国库，目前已预下达市农科所350万元开展工作。</t>
    <phoneticPr fontId="3" type="noConversion"/>
  </si>
  <si>
    <t>市林业局</t>
    <phoneticPr fontId="3" type="noConversion"/>
  </si>
  <si>
    <t>森林植被恢复费项目</t>
    <phoneticPr fontId="3" type="noConversion"/>
  </si>
  <si>
    <t>农业科</t>
    <phoneticPr fontId="3" type="noConversion"/>
  </si>
  <si>
    <t>经人社部门测算，今年预计缺口约6387万元，调减余额2000万元</t>
    <phoneticPr fontId="3" type="noConversion"/>
  </si>
  <si>
    <t>市林业局入库森林植被恢复费739万元，其中已安排100万元生态保护补偿专项资金100万元</t>
    <phoneticPr fontId="3" type="noConversion"/>
  </si>
  <si>
    <t>市发改委</t>
    <phoneticPr fontId="3" type="noConversion"/>
  </si>
  <si>
    <t>本级结转★基本建设项目前期工作经费</t>
  </si>
  <si>
    <t>公共专项★中国-印尼海上合作基金研究规划</t>
  </si>
  <si>
    <t>公共专项★2017年钦州市本级项目前期工作经费-重大项目咨询评估专项费用</t>
  </si>
  <si>
    <t>本级结转★基本建设项目前期工作经费-钦州航空产业项目选址报告、可研报告</t>
  </si>
  <si>
    <t>本级结转★基本建设项目前期工作经费-配电网发展规划（2015-2020年）</t>
  </si>
  <si>
    <t>截至目前项目仍未开工</t>
    <phoneticPr fontId="3" type="noConversion"/>
  </si>
  <si>
    <t>行政政法科</t>
    <phoneticPr fontId="3" type="noConversion"/>
  </si>
  <si>
    <t>注入公司资本金</t>
    <phoneticPr fontId="3" type="noConversion"/>
  </si>
  <si>
    <t>落实市人大常委会《关于批准市滨海新城置业集团有限公司增资资金列入预算计划的决定》（钦人大函[2015]2号）安排</t>
    <phoneticPr fontId="3" type="noConversion"/>
  </si>
  <si>
    <t>综合科</t>
    <phoneticPr fontId="3" type="noConversion"/>
  </si>
  <si>
    <t>非税—助学金</t>
    <phoneticPr fontId="3" type="noConversion"/>
  </si>
  <si>
    <t>按非税收入的3%安排助学金</t>
    <phoneticPr fontId="3" type="noConversion"/>
  </si>
  <si>
    <t>根据市政府对市教育局《关于请求解决钦州市高新区实验学校2017年 运行经费预算的请示》批复，安排校园安全管理费用于加强学生管理、教学秩序、教师值勤、校园安全保卫以及学校周边环境整治等支出。</t>
    <phoneticPr fontId="3" type="noConversion"/>
  </si>
  <si>
    <t>2089901</t>
  </si>
  <si>
    <t>部门预算项目截至目前仍未开工</t>
    <phoneticPr fontId="3" type="noConversion"/>
  </si>
  <si>
    <t>收回</t>
    <phoneticPr fontId="4" type="noConversion"/>
  </si>
  <si>
    <t>2016年底预算稳定调节基金余额30816万元，调出27773万元后，余额3043万元</t>
    <phoneticPr fontId="3" type="noConversion"/>
  </si>
  <si>
    <t>市政路灯电费</t>
    <phoneticPr fontId="3" type="noConversion"/>
  </si>
  <si>
    <t>“美丽钦州.宜居乡村”服务惠民专项活动市级补助资金</t>
    <phoneticPr fontId="3" type="noConversion"/>
  </si>
  <si>
    <t>学生宿舍卫生间渗水严重，影响学生使用，急需进行维修。</t>
    <phoneticPr fontId="3" type="noConversion"/>
  </si>
  <si>
    <t>年初安排30万非税收入用于舞台建设，鉴于场地限制，现将30万非税收入调整用于以下项目：1.舞蹈室装饰工程18.5万元；2.球场维修6.5万元；3.陶艺、音乐教室室场建设5万元。</t>
    <phoneticPr fontId="3" type="noConversion"/>
  </si>
  <si>
    <t>为迎接党的十九大召开，进一步增强干部群众决胜全面小康社会、实现中华民族伟大复兴中国梦的信心和信念中国文化旅游摄影协会邀请市委宣传部在钦州共同开展“发展新成就 人民获得感”——迎接党的十九大专题图片展巡展。由宣传部负责安排布展共需场租、图片制作、宣传经费等共计17万元。</t>
    <phoneticPr fontId="3" type="noConversion"/>
  </si>
  <si>
    <t>绿化面积不断增加，大量增种了紫薇，大红花，黄花风铃等花植物，为保证开花植物常年按季节开花，需投入精力进行植保农药防治。今年频频高温多雨，开花植物患上病虫害严重，没有专业打药车辆，需购置3辆电动打药车，每辆约8万元，共需24万元。从绿化修剪专用设备油料及维修经费调剂。</t>
    <phoneticPr fontId="3" type="noConversion"/>
  </si>
  <si>
    <t>年初预算计划购进全自动血型分析仪，因该设备需200万元，如今年购买则其他急需的小型设备均无法采购，将影响工作正常开展，拟取消全自动血型分析仪采购，调整用于其他急需的工作：1.核酸实验室今年5月提前投入使用，导致相应的卫生耗材等大幅增加，需调增51万元用于采供血业务工作经费；2.经与浦北人民医院沟通，已落实浦北献血屋所需场地，调增20万元用于浦北献血屋的建设经费，主要用于房屋装修及相关采血设备仪器的购买。</t>
    <phoneticPr fontId="3" type="noConversion"/>
  </si>
  <si>
    <t>配套资金结余调整到渔港维修项目</t>
    <phoneticPr fontId="3" type="noConversion"/>
  </si>
  <si>
    <t>2017年市本级预算调整表</t>
    <phoneticPr fontId="4" type="noConversion"/>
  </si>
  <si>
    <t>根据力顺机械升级改造项目推进情况，预计今年支出430万元，其中用于一期580亩预留用地内规划设计费用330万元、2000亩汽车产业园可研及规划设计费用100万元。调减资金用于强优工业企业及“县域工业提升工程”奖励资金、国有企业改制等支出</t>
    <phoneticPr fontId="3" type="noConversion"/>
  </si>
  <si>
    <t>年初征收计划数120万元，预计到年底可实现超收160万元，截止8月底，实际超收收入125万元。因年初预算安排的执法办案经费无法满足实际工作需要，拟从今年超收的非税收入中调增20万元执法办案经费，其中10万元用于市局本级执法办案支出，另外10万元补助钦州港分局委托执法工作经费支出。</t>
    <phoneticPr fontId="144" type="noConversion"/>
  </si>
  <si>
    <t>年初征收计划200万元，预计年底可实现超收100万元以上，现拟将超收收入安排到两个急需的项目支出：1.市食品药品检验所将于9月份搬迁到新启用的8000平方米业务实验楼，专业仪器从钦州学院应急实验室整体搬迁，需要招标支付专业仪器搬迁费用，新楼窗帘制作费用、新楼水电物业费用、仪器重新检定费用、政府采购试剂采购费用、扩项必需的小型仪器采购费用等，预计需70万元；2.根据《钦州市食品安全抽检监测计划（2016-2018）》安排，每年需完成1000个样本量抽检，为完成工作任务，市食品药品检验所2017年已通过政府采购试剂97.2万元，年初预算无法满足采购需要，需调增35万元。</t>
    <phoneticPr fontId="144" type="noConversion"/>
  </si>
  <si>
    <t>（四）2017年市本级预算调整项目明细表（市直）…………………………………………………………………18</t>
    <phoneticPr fontId="4" type="noConversion"/>
  </si>
  <si>
    <t>（五）2017年市本级预算调整项目明细表(中马钦州产业园区)……………………………………………………28</t>
    <phoneticPr fontId="4" type="noConversion"/>
  </si>
  <si>
    <t>（六）2017年市本级预算调整项目明细表（钦州港区）……………………………………………………………30</t>
    <phoneticPr fontId="4" type="noConversion"/>
  </si>
  <si>
    <t>（七）2017年市本级预算调整项目明细表（项目调剂部分）………………………………………………………35</t>
    <phoneticPr fontId="4" type="noConversion"/>
  </si>
  <si>
    <t>（一）2017年市本级（含中马钦州产业园区、钦州港区）政府性基金预算收入预算调整表……………………40</t>
    <phoneticPr fontId="4" type="noConversion"/>
  </si>
  <si>
    <t>（二）2017年市本级（含中马钦州产业园区、钦州港区）政府性基金预算支出预算调整表……………………44</t>
    <phoneticPr fontId="4" type="noConversion"/>
  </si>
  <si>
    <t>（三）2017年度市本级（含中马钦州产业园区、钦州港区）政府性基金预算调整项目明细表…………………46</t>
    <phoneticPr fontId="4" type="noConversion"/>
  </si>
  <si>
    <t>采购业务专项经费</t>
    <phoneticPr fontId="3" type="noConversion"/>
  </si>
  <si>
    <t>市委巡察组办公场所装修及办公设备购置经费</t>
    <phoneticPr fontId="3" type="noConversion"/>
  </si>
  <si>
    <t>市委、市政府同意将市林业局办公楼四楼整层作为市委各巡察组办公场所，需安排经费用于装修及购置办公设备支出</t>
    <phoneticPr fontId="3" type="noConversion"/>
  </si>
</sst>
</file>

<file path=xl/styles.xml><?xml version="1.0" encoding="utf-8"?>
<styleSheet xmlns="http://schemas.openxmlformats.org/spreadsheetml/2006/main">
  <numFmts count="33">
    <numFmt numFmtId="41" formatCode="_ * #,##0_ ;_ * \-#,##0_ ;_ * &quot;-&quot;_ ;_ @_ "/>
    <numFmt numFmtId="43" formatCode="_ * #,##0.00_ ;_ * \-#,##0.00_ ;_ * &quot;-&quot;??_ ;_ @_ "/>
    <numFmt numFmtId="176" formatCode="#,##0_ ;[Red]\-#,##0\ "/>
    <numFmt numFmtId="177" formatCode="#,##0;\-#,##0;&quot;-&quot;"/>
    <numFmt numFmtId="178" formatCode="#,##0;\(#,##0\)"/>
    <numFmt numFmtId="179" formatCode="_-* #,##0.00_-;\-* #,##0.00_-;_-* &quot;-&quot;??_-;_-@_-"/>
    <numFmt numFmtId="180" formatCode="_-&quot;$&quot;* #,##0_-;\-&quot;$&quot;* #,##0_-;_-&quot;$&quot;* &quot;-&quot;_-;_-@_-"/>
    <numFmt numFmtId="181" formatCode="_-&quot;$&quot;\ * #,##0.00_-;_-&quot;$&quot;\ * #,##0.00\-;_-&quot;$&quot;\ * &quot;-&quot;??_-;_-@_-"/>
    <numFmt numFmtId="182" formatCode="\$#,##0.00;\(\$#,##0.00\)"/>
    <numFmt numFmtId="183" formatCode="\$#,##0;\(\$#,##0\)"/>
    <numFmt numFmtId="184" formatCode="#,##0.0_);\(#,##0.0\)"/>
    <numFmt numFmtId="185" formatCode="_-&quot;$&quot;\ * #,##0_-;_-&quot;$&quot;\ * #,##0\-;_-&quot;$&quot;\ * &quot;-&quot;_-;_-@_-"/>
    <numFmt numFmtId="186" formatCode="&quot;$&quot;#,##0_);[Red]\(&quot;$&quot;#,##0\)"/>
    <numFmt numFmtId="187" formatCode="&quot;$&quot;#,##0.00_);[Red]\(&quot;$&quot;#,##0.00\)"/>
    <numFmt numFmtId="188" formatCode="&quot;$&quot;\ #,##0.00_-;[Red]&quot;$&quot;\ #,##0.00\-"/>
    <numFmt numFmtId="189" formatCode="&quot;$&quot;\ #,##0_-;[Red]&quot;$&quot;\ #,##0\-"/>
    <numFmt numFmtId="190" formatCode="_(&quot;$&quot;* #,##0.00_);_(&quot;$&quot;* \(#,##0.00\);_(&quot;$&quot;* &quot;-&quot;??_);_(@_)"/>
    <numFmt numFmtId="191" formatCode="_(&quot;$&quot;* #,##0_);_(&quot;$&quot;* \(#,##0\);_(&quot;$&quot;* &quot;-&quot;_);_(@_)"/>
    <numFmt numFmtId="192" formatCode="_-* #,##0_$_-;\-* #,##0_$_-;_-* &quot;-&quot;_$_-;_-@_-"/>
    <numFmt numFmtId="193" formatCode="_-* #,##0.00_$_-;\-* #,##0.00_$_-;_-* &quot;-&quot;??_$_-;_-@_-"/>
    <numFmt numFmtId="194" formatCode="_-* #,##0&quot;$&quot;_-;\-* #,##0&quot;$&quot;_-;_-* &quot;-&quot;&quot;$&quot;_-;_-@_-"/>
    <numFmt numFmtId="195" formatCode="_-* #,##0.00&quot;$&quot;_-;\-* #,##0.00&quot;$&quot;_-;_-* &quot;-&quot;??&quot;$&quot;_-;_-@_-"/>
    <numFmt numFmtId="196" formatCode="yy\.mm\.dd"/>
    <numFmt numFmtId="197" formatCode="0.0"/>
    <numFmt numFmtId="198" formatCode="0_ "/>
    <numFmt numFmtId="199" formatCode="#,##0.00_ ;[Red]\-#,##0.00\ "/>
    <numFmt numFmtId="200" formatCode="#,##0_);[Red]\(#,##0\)"/>
    <numFmt numFmtId="201" formatCode="0.00_ ;[Red]\-0.00\ "/>
    <numFmt numFmtId="202" formatCode="#,##0.00_);\(#,##0.00\)"/>
    <numFmt numFmtId="203" formatCode="0.00_);[Red]\(0.00\)"/>
    <numFmt numFmtId="204" formatCode="0.0000_ ;[Red]\-0.0000\ "/>
    <numFmt numFmtId="205" formatCode="#,##0_ "/>
    <numFmt numFmtId="206" formatCode="0.00_ "/>
  </numFmts>
  <fonts count="145">
    <font>
      <sz val="12"/>
      <name val="宋体"/>
      <charset val="134"/>
    </font>
    <font>
      <sz val="12"/>
      <name val="宋体"/>
      <family val="3"/>
      <charset val="134"/>
    </font>
    <font>
      <sz val="18"/>
      <name val="方正小标宋简体"/>
      <family val="4"/>
      <charset val="134"/>
    </font>
    <font>
      <sz val="9"/>
      <name val="宋体"/>
      <family val="3"/>
      <charset val="134"/>
    </font>
    <font>
      <sz val="9"/>
      <name val="宋体"/>
      <family val="3"/>
      <charset val="134"/>
    </font>
    <font>
      <sz val="11"/>
      <name val="宋体"/>
      <family val="3"/>
      <charset val="134"/>
    </font>
    <font>
      <b/>
      <sz val="11"/>
      <name val="宋体"/>
      <family val="3"/>
      <charset val="134"/>
    </font>
    <font>
      <sz val="11"/>
      <name val="Times New Roman"/>
      <family val="1"/>
    </font>
    <font>
      <sz val="12"/>
      <name val="Times New Roman"/>
      <family val="1"/>
    </font>
    <font>
      <b/>
      <sz val="12"/>
      <name val="宋体"/>
      <family val="3"/>
      <charset val="134"/>
    </font>
    <font>
      <sz val="12"/>
      <name val="Arial"/>
      <family val="2"/>
    </font>
    <font>
      <sz val="10"/>
      <name val="Arial"/>
      <family val="2"/>
    </font>
    <font>
      <sz val="10"/>
      <name val="Helv"/>
      <family val="2"/>
    </font>
    <font>
      <sz val="10"/>
      <name val="Geneva"/>
      <family val="2"/>
    </font>
    <font>
      <sz val="11"/>
      <color indexed="8"/>
      <name val="宋体"/>
      <family val="3"/>
      <charset val="134"/>
    </font>
    <font>
      <sz val="11"/>
      <color indexed="8"/>
      <name val="Tahoma"/>
      <family val="2"/>
    </font>
    <font>
      <sz val="12"/>
      <color indexed="8"/>
      <name val="楷体_GB2312"/>
      <family val="3"/>
      <charset val="134"/>
    </font>
    <font>
      <sz val="12"/>
      <color indexed="8"/>
      <name val="宋体"/>
      <family val="3"/>
      <charset val="134"/>
    </font>
    <font>
      <sz val="11"/>
      <color indexed="9"/>
      <name val="宋体"/>
      <family val="3"/>
      <charset val="134"/>
    </font>
    <font>
      <sz val="11"/>
      <color indexed="9"/>
      <name val="Tahoma"/>
      <family val="2"/>
    </font>
    <font>
      <sz val="12"/>
      <color indexed="9"/>
      <name val="楷体_GB2312"/>
      <family val="3"/>
      <charset val="134"/>
    </font>
    <font>
      <sz val="12"/>
      <color indexed="9"/>
      <name val="宋体"/>
      <family val="3"/>
      <charset val="134"/>
    </font>
    <font>
      <sz val="11"/>
      <color indexed="9"/>
      <name val="Calibri"/>
      <family val="2"/>
    </font>
    <font>
      <sz val="8"/>
      <name val="Times New Roman"/>
      <family val="1"/>
    </font>
    <font>
      <sz val="11"/>
      <color indexed="20"/>
      <name val="宋体"/>
      <family val="3"/>
      <charset val="134"/>
    </font>
    <font>
      <sz val="10"/>
      <color indexed="8"/>
      <name val="Arial"/>
      <family val="2"/>
    </font>
    <font>
      <b/>
      <sz val="11"/>
      <color indexed="52"/>
      <name val="宋体"/>
      <family val="3"/>
      <charset val="134"/>
    </font>
    <font>
      <b/>
      <sz val="11"/>
      <color indexed="9"/>
      <name val="宋体"/>
      <family val="3"/>
      <charset val="134"/>
    </font>
    <font>
      <sz val="10"/>
      <name val="Times New Roman"/>
      <family val="1"/>
    </font>
    <font>
      <i/>
      <sz val="11"/>
      <color indexed="23"/>
      <name val="宋体"/>
      <family val="3"/>
      <charset val="134"/>
    </font>
    <font>
      <sz val="11"/>
      <color indexed="17"/>
      <name val="宋体"/>
      <family val="3"/>
      <charset val="134"/>
    </font>
    <font>
      <sz val="8"/>
      <name val="Arial"/>
      <family val="2"/>
    </font>
    <font>
      <b/>
      <sz val="12"/>
      <name val="Arial"/>
      <family val="2"/>
    </font>
    <font>
      <b/>
      <sz val="15"/>
      <color indexed="56"/>
      <name val="宋体"/>
      <family val="3"/>
      <charset val="134"/>
    </font>
    <font>
      <b/>
      <sz val="13"/>
      <color indexed="56"/>
      <name val="宋体"/>
      <family val="3"/>
      <charset val="134"/>
    </font>
    <font>
      <b/>
      <sz val="11"/>
      <color indexed="56"/>
      <name val="宋体"/>
      <family val="3"/>
      <charset val="134"/>
    </font>
    <font>
      <b/>
      <sz val="18"/>
      <name val="Arial"/>
      <family val="2"/>
    </font>
    <font>
      <sz val="11"/>
      <color indexed="62"/>
      <name val="宋体"/>
      <family val="3"/>
      <charset val="134"/>
    </font>
    <font>
      <sz val="12"/>
      <name val="Helv"/>
      <family val="2"/>
    </font>
    <font>
      <sz val="11"/>
      <color indexed="62"/>
      <name val="Calibri"/>
      <family val="2"/>
    </font>
    <font>
      <sz val="11"/>
      <color indexed="52"/>
      <name val="宋体"/>
      <family val="3"/>
      <charset val="134"/>
    </font>
    <font>
      <sz val="12"/>
      <color indexed="9"/>
      <name val="Helv"/>
      <family val="2"/>
    </font>
    <font>
      <sz val="10"/>
      <name val="MS Sans Serif"/>
      <family val="2"/>
    </font>
    <font>
      <sz val="11"/>
      <color indexed="60"/>
      <name val="宋体"/>
      <family val="3"/>
      <charset val="134"/>
    </font>
    <font>
      <sz val="7"/>
      <name val="Small Fonts"/>
      <family val="2"/>
    </font>
    <font>
      <b/>
      <sz val="11"/>
      <color indexed="63"/>
      <name val="宋体"/>
      <family val="3"/>
      <charset val="134"/>
    </font>
    <font>
      <b/>
      <sz val="10"/>
      <name val="MS Sans Serif"/>
      <family val="2"/>
    </font>
    <font>
      <b/>
      <sz val="10"/>
      <name val="Tms Rmn"/>
      <family val="1"/>
    </font>
    <font>
      <sz val="10"/>
      <color indexed="8"/>
      <name val="MS Sans Serif"/>
      <family val="2"/>
    </font>
    <font>
      <b/>
      <sz val="18"/>
      <color indexed="56"/>
      <name val="宋体"/>
      <family val="3"/>
      <charset val="134"/>
    </font>
    <font>
      <sz val="11"/>
      <color indexed="10"/>
      <name val="宋体"/>
      <family val="3"/>
      <charset val="134"/>
    </font>
    <font>
      <b/>
      <sz val="15"/>
      <color indexed="56"/>
      <name val="Tahoma"/>
      <family val="2"/>
    </font>
    <font>
      <b/>
      <sz val="15"/>
      <color indexed="56"/>
      <name val="楷体_GB2312"/>
      <family val="3"/>
      <charset val="134"/>
    </font>
    <font>
      <b/>
      <sz val="13"/>
      <color indexed="56"/>
      <name val="Tahoma"/>
      <family val="2"/>
    </font>
    <font>
      <b/>
      <sz val="13"/>
      <color indexed="56"/>
      <name val="楷体_GB2312"/>
      <family val="3"/>
      <charset val="134"/>
    </font>
    <font>
      <b/>
      <sz val="11"/>
      <color indexed="56"/>
      <name val="Tahoma"/>
      <family val="2"/>
    </font>
    <font>
      <b/>
      <sz val="11"/>
      <color indexed="56"/>
      <name val="楷体_GB2312"/>
      <family val="3"/>
      <charset val="134"/>
    </font>
    <font>
      <b/>
      <sz val="18"/>
      <color indexed="62"/>
      <name val="宋体"/>
      <family val="3"/>
      <charset val="134"/>
    </font>
    <font>
      <b/>
      <sz val="14"/>
      <name val="楷体"/>
      <family val="3"/>
      <charset val="134"/>
    </font>
    <font>
      <sz val="10"/>
      <name val="楷体"/>
      <family val="3"/>
      <charset val="134"/>
    </font>
    <font>
      <sz val="11"/>
      <color indexed="20"/>
      <name val="Tahoma"/>
      <family val="2"/>
    </font>
    <font>
      <sz val="12"/>
      <color indexed="20"/>
      <name val="楷体_GB2312"/>
      <family val="3"/>
      <charset val="134"/>
    </font>
    <font>
      <sz val="12"/>
      <color indexed="20"/>
      <name val="宋体"/>
      <family val="3"/>
      <charset val="134"/>
    </font>
    <font>
      <sz val="10.5"/>
      <color indexed="20"/>
      <name val="宋体"/>
      <family val="3"/>
      <charset val="134"/>
    </font>
    <font>
      <sz val="12"/>
      <color indexed="16"/>
      <name val="宋体"/>
      <family val="3"/>
      <charset val="134"/>
    </font>
    <font>
      <sz val="12"/>
      <color indexed="20"/>
      <name val="仿宋_GB2312"/>
      <family val="3"/>
      <charset val="134"/>
    </font>
    <font>
      <sz val="10"/>
      <color indexed="20"/>
      <name val="Arial"/>
      <family val="2"/>
    </font>
    <font>
      <u/>
      <sz val="12"/>
      <color indexed="12"/>
      <name val="宋体"/>
      <family val="3"/>
      <charset val="134"/>
    </font>
    <font>
      <b/>
      <sz val="9"/>
      <name val="Arial"/>
      <family val="2"/>
    </font>
    <font>
      <sz val="12"/>
      <name val="官帕眉"/>
      <charset val="134"/>
    </font>
    <font>
      <sz val="11"/>
      <color indexed="17"/>
      <name val="Tahoma"/>
      <family val="2"/>
    </font>
    <font>
      <sz val="12"/>
      <color indexed="17"/>
      <name val="楷体_GB2312"/>
      <family val="3"/>
      <charset val="134"/>
    </font>
    <font>
      <sz val="12"/>
      <color indexed="17"/>
      <name val="宋体"/>
      <family val="3"/>
      <charset val="134"/>
    </font>
    <font>
      <sz val="10.5"/>
      <color indexed="17"/>
      <name val="宋体"/>
      <family val="3"/>
      <charset val="134"/>
    </font>
    <font>
      <sz val="12"/>
      <color indexed="17"/>
      <name val="仿宋_GB2312"/>
      <family val="3"/>
      <charset val="134"/>
    </font>
    <font>
      <sz val="10"/>
      <color indexed="17"/>
      <name val="Arial"/>
      <family val="2"/>
    </font>
    <font>
      <u/>
      <sz val="12"/>
      <color indexed="36"/>
      <name val="宋体"/>
      <family val="3"/>
      <charset val="134"/>
    </font>
    <font>
      <b/>
      <sz val="11"/>
      <color indexed="8"/>
      <name val="Tahoma"/>
      <family val="2"/>
    </font>
    <font>
      <b/>
      <sz val="12"/>
      <color indexed="8"/>
      <name val="楷体_GB2312"/>
      <family val="3"/>
      <charset val="134"/>
    </font>
    <font>
      <b/>
      <sz val="11"/>
      <color indexed="8"/>
      <name val="宋体"/>
      <family val="3"/>
      <charset val="134"/>
    </font>
    <font>
      <b/>
      <sz val="12"/>
      <color indexed="8"/>
      <name val="宋体"/>
      <family val="3"/>
      <charset val="134"/>
    </font>
    <font>
      <b/>
      <sz val="11"/>
      <color indexed="52"/>
      <name val="Tahoma"/>
      <family val="2"/>
    </font>
    <font>
      <b/>
      <sz val="12"/>
      <color indexed="52"/>
      <name val="楷体_GB2312"/>
      <family val="3"/>
      <charset val="134"/>
    </font>
    <font>
      <b/>
      <sz val="11"/>
      <color indexed="9"/>
      <name val="Tahoma"/>
      <family val="2"/>
    </font>
    <font>
      <b/>
      <sz val="12"/>
      <color indexed="9"/>
      <name val="楷体_GB2312"/>
      <family val="3"/>
      <charset val="134"/>
    </font>
    <font>
      <i/>
      <sz val="11"/>
      <color indexed="23"/>
      <name val="Tahoma"/>
      <family val="2"/>
    </font>
    <font>
      <i/>
      <sz val="12"/>
      <color indexed="23"/>
      <name val="楷体_GB2312"/>
      <family val="3"/>
      <charset val="134"/>
    </font>
    <font>
      <sz val="11"/>
      <color indexed="10"/>
      <name val="Tahoma"/>
      <family val="2"/>
    </font>
    <font>
      <sz val="12"/>
      <color indexed="10"/>
      <name val="楷体_GB2312"/>
      <family val="3"/>
      <charset val="134"/>
    </font>
    <font>
      <sz val="11"/>
      <color indexed="52"/>
      <name val="Tahoma"/>
      <family val="2"/>
    </font>
    <font>
      <sz val="12"/>
      <color indexed="52"/>
      <name val="楷体_GB2312"/>
      <family val="3"/>
      <charset val="134"/>
    </font>
    <font>
      <sz val="11"/>
      <name val="ＭＳ Ｐゴシック"/>
      <family val="2"/>
    </font>
    <font>
      <sz val="12"/>
      <name val="바탕체"/>
      <family val="3"/>
    </font>
    <font>
      <sz val="11"/>
      <color indexed="60"/>
      <name val="Tahoma"/>
      <family val="2"/>
    </font>
    <font>
      <sz val="12"/>
      <color indexed="60"/>
      <name val="楷体_GB2312"/>
      <family val="3"/>
      <charset val="134"/>
    </font>
    <font>
      <b/>
      <sz val="11"/>
      <color indexed="63"/>
      <name val="Tahoma"/>
      <family val="2"/>
    </font>
    <font>
      <b/>
      <sz val="12"/>
      <color indexed="63"/>
      <name val="楷体_GB2312"/>
      <family val="3"/>
      <charset val="134"/>
    </font>
    <font>
      <sz val="11"/>
      <color indexed="62"/>
      <name val="Tahoma"/>
      <family val="2"/>
    </font>
    <font>
      <sz val="12"/>
      <color indexed="62"/>
      <name val="楷体_GB2312"/>
      <family val="3"/>
      <charset val="134"/>
    </font>
    <font>
      <sz val="12"/>
      <name val="Courier"/>
      <family val="3"/>
    </font>
    <font>
      <sz val="16"/>
      <name val="方正小标宋简体"/>
      <family val="4"/>
      <charset val="134"/>
    </font>
    <font>
      <sz val="11"/>
      <name val="仿宋_GB2312"/>
      <family val="3"/>
      <charset val="134"/>
    </font>
    <font>
      <sz val="12"/>
      <color indexed="10"/>
      <name val="Times New Roman"/>
      <family val="1"/>
    </font>
    <font>
      <sz val="12"/>
      <color indexed="12"/>
      <name val="Times New Roman"/>
      <family val="1"/>
    </font>
    <font>
      <sz val="20"/>
      <name val="方正小标宋简体"/>
      <family val="4"/>
      <charset val="134"/>
    </font>
    <font>
      <sz val="12"/>
      <name val="方正小标宋_GBK"/>
      <family val="4"/>
      <charset val="134"/>
    </font>
    <font>
      <sz val="20"/>
      <name val="方正小标宋_GBK"/>
      <family val="4"/>
      <charset val="134"/>
    </font>
    <font>
      <b/>
      <sz val="12"/>
      <name val="Times New Roman"/>
      <family val="1"/>
    </font>
    <font>
      <sz val="12"/>
      <color indexed="12"/>
      <name val="宋体"/>
      <family val="3"/>
      <charset val="134"/>
    </font>
    <font>
      <sz val="16"/>
      <name val="黑体"/>
      <family val="3"/>
      <charset val="134"/>
    </font>
    <font>
      <sz val="28"/>
      <name val="方正小标宋简体"/>
      <family val="4"/>
      <charset val="134"/>
    </font>
    <font>
      <sz val="11"/>
      <color indexed="16"/>
      <name val="宋体"/>
      <family val="3"/>
      <charset val="134"/>
    </font>
    <font>
      <sz val="12"/>
      <name val="黑体"/>
      <family val="3"/>
      <charset val="134"/>
    </font>
    <font>
      <b/>
      <sz val="11"/>
      <name val="Arial"/>
      <family val="2"/>
    </font>
    <font>
      <sz val="11"/>
      <name val="Arial"/>
      <family val="2"/>
    </font>
    <font>
      <sz val="11"/>
      <color indexed="12"/>
      <name val="Arial"/>
      <family val="2"/>
    </font>
    <font>
      <sz val="11"/>
      <name val="宋体"/>
      <family val="3"/>
      <charset val="134"/>
    </font>
    <font>
      <sz val="12"/>
      <name val="宋体"/>
      <family val="3"/>
      <charset val="134"/>
    </font>
    <font>
      <b/>
      <sz val="9"/>
      <color indexed="81"/>
      <name val="宋体"/>
      <family val="3"/>
      <charset val="134"/>
    </font>
    <font>
      <sz val="9"/>
      <color indexed="81"/>
      <name val="宋体"/>
      <family val="3"/>
      <charset val="134"/>
    </font>
    <font>
      <b/>
      <sz val="22"/>
      <name val="宋体"/>
      <family val="3"/>
      <charset val="134"/>
    </font>
    <font>
      <sz val="16"/>
      <name val="宋体"/>
      <family val="3"/>
      <charset val="134"/>
    </font>
    <font>
      <b/>
      <sz val="16"/>
      <name val="宋体"/>
      <family val="3"/>
      <charset val="134"/>
    </font>
    <font>
      <b/>
      <sz val="14"/>
      <name val="宋体"/>
      <family val="3"/>
      <charset val="134"/>
    </font>
    <font>
      <b/>
      <sz val="12"/>
      <name val="仿宋_GB2312"/>
      <family val="3"/>
      <charset val="134"/>
    </font>
    <font>
      <sz val="9"/>
      <name val="宋体"/>
      <family val="3"/>
      <charset val="134"/>
    </font>
    <font>
      <b/>
      <sz val="12"/>
      <name val="宋体"/>
      <family val="3"/>
      <charset val="134"/>
    </font>
    <font>
      <sz val="10"/>
      <name val="宋体"/>
      <family val="3"/>
      <charset val="134"/>
    </font>
    <font>
      <sz val="12"/>
      <name val="楷体_GB2312"/>
      <family val="3"/>
      <charset val="134"/>
    </font>
    <font>
      <sz val="11"/>
      <name val="楷体_GB2312"/>
      <family val="3"/>
      <charset val="134"/>
    </font>
    <font>
      <b/>
      <sz val="12"/>
      <name val="楷体_GB2312"/>
      <family val="3"/>
      <charset val="134"/>
    </font>
    <font>
      <sz val="10"/>
      <name val="宋体"/>
      <family val="3"/>
      <charset val="134"/>
      <scheme val="minor"/>
    </font>
    <font>
      <b/>
      <sz val="11"/>
      <name val="宋体"/>
      <family val="3"/>
      <charset val="134"/>
    </font>
    <font>
      <b/>
      <sz val="10"/>
      <name val="宋体"/>
      <family val="3"/>
      <charset val="134"/>
    </font>
    <font>
      <sz val="18"/>
      <name val="宋体"/>
      <family val="3"/>
      <charset val="134"/>
    </font>
    <font>
      <b/>
      <sz val="12"/>
      <name val="宋体"/>
      <family val="3"/>
      <charset val="134"/>
      <scheme val="minor"/>
    </font>
    <font>
      <sz val="12"/>
      <name val="宋体"/>
      <family val="3"/>
      <charset val="134"/>
      <scheme val="minor"/>
    </font>
    <font>
      <sz val="18"/>
      <name val="Arial"/>
      <family val="2"/>
    </font>
    <font>
      <sz val="11"/>
      <name val="方正仿宋_GBK"/>
      <family val="4"/>
      <charset val="134"/>
    </font>
    <font>
      <sz val="11"/>
      <color rgb="FF00B050"/>
      <name val="宋体"/>
      <family val="3"/>
      <charset val="134"/>
    </font>
    <font>
      <b/>
      <sz val="18"/>
      <name val="宋体"/>
      <family val="3"/>
      <charset val="134"/>
    </font>
    <font>
      <sz val="11"/>
      <color rgb="FFFF0000"/>
      <name val="宋体"/>
      <family val="3"/>
      <charset val="134"/>
    </font>
    <font>
      <sz val="9"/>
      <name val="宋体"/>
      <family val="2"/>
      <charset val="134"/>
      <scheme val="minor"/>
    </font>
    <font>
      <sz val="12"/>
      <color rgb="FFFF0000"/>
      <name val="宋体"/>
      <family val="3"/>
      <charset val="134"/>
    </font>
    <font>
      <sz val="9"/>
      <name val="宋体"/>
      <family val="3"/>
      <charset val="134"/>
      <scheme val="minor"/>
    </font>
  </fonts>
  <fills count="6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43"/>
      </patternFill>
    </fill>
    <fill>
      <patternFill patternType="solid">
        <fgColor indexed="26"/>
      </patternFill>
    </fill>
    <fill>
      <patternFill patternType="mediumGray">
        <fgColor indexed="22"/>
      </patternFill>
    </fill>
    <fill>
      <patternFill patternType="gray0625"/>
    </fill>
    <fill>
      <patternFill patternType="solid">
        <fgColor indexed="45"/>
        <bgColor indexed="45"/>
      </patternFill>
    </fill>
    <fill>
      <patternFill patternType="solid">
        <fgColor indexed="55"/>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62"/>
      </patternFill>
    </fill>
    <fill>
      <patternFill patternType="solid">
        <fgColor indexed="62"/>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3"/>
      </patternFill>
    </fill>
    <fill>
      <patternFill patternType="solid">
        <fgColor indexed="53"/>
        <bgColor indexed="64"/>
      </patternFill>
    </fill>
    <fill>
      <patternFill patternType="solid">
        <fgColor indexed="43"/>
        <bgColor indexed="64"/>
      </patternFill>
    </fill>
    <fill>
      <patternFill patternType="solid">
        <fgColor indexed="9"/>
        <bgColor indexed="64"/>
      </patternFill>
    </fill>
    <fill>
      <patternFill patternType="solid">
        <fgColor indexed="50"/>
        <bgColor indexed="64"/>
      </patternFill>
    </fill>
    <fill>
      <patternFill patternType="solid">
        <fgColor theme="0"/>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thin">
        <color indexed="64"/>
      </left>
      <right style="thin">
        <color indexed="64"/>
      </right>
      <top/>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s>
  <cellStyleXfs count="4784">
    <xf numFmtId="0" fontId="0" fillId="0" borderId="0"/>
    <xf numFmtId="0" fontId="11" fillId="0" borderId="0"/>
    <xf numFmtId="0" fontId="8" fillId="0" borderId="0"/>
    <xf numFmtId="0" fontId="8" fillId="0" borderId="0"/>
    <xf numFmtId="0" fontId="8" fillId="0" borderId="0"/>
    <xf numFmtId="0" fontId="12" fillId="0" borderId="0"/>
    <xf numFmtId="0" fontId="11" fillId="0" borderId="0"/>
    <xf numFmtId="0" fontId="1" fillId="0" borderId="0"/>
    <xf numFmtId="0" fontId="11" fillId="0" borderId="0">
      <protection locked="0"/>
    </xf>
    <xf numFmtId="0" fontId="12" fillId="0" borderId="0"/>
    <xf numFmtId="0" fontId="13" fillId="0" borderId="0"/>
    <xf numFmtId="49" fontId="11" fillId="0" borderId="0" applyFont="0" applyFill="0" applyBorder="0" applyAlignment="0" applyProtection="0"/>
    <xf numFmtId="0" fontId="12" fillId="0" borderId="0"/>
    <xf numFmtId="0" fontId="11" fillId="0" borderId="0"/>
    <xf numFmtId="0" fontId="8" fillId="0" borderId="0"/>
    <xf numFmtId="0" fontId="13" fillId="0" borderId="0"/>
    <xf numFmtId="0" fontId="8" fillId="0" borderId="0"/>
    <xf numFmtId="0" fontId="12" fillId="0" borderId="0"/>
    <xf numFmtId="0" fontId="12" fillId="0" borderId="0"/>
    <xf numFmtId="0" fontId="8" fillId="0" borderId="0"/>
    <xf numFmtId="0" fontId="12" fillId="0" borderId="0"/>
    <xf numFmtId="0" fontId="11" fillId="0" borderId="0"/>
    <xf numFmtId="0" fontId="12" fillId="0" borderId="0"/>
    <xf numFmtId="0" fontId="11" fillId="0" borderId="0"/>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6" fillId="2"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6" fillId="3"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6" fillId="4"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6" fillId="5"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6" fillId="6"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6" fillId="7"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5" borderId="0" applyNumberFormat="0" applyBorder="0" applyAlignment="0" applyProtection="0">
      <alignment vertical="center"/>
    </xf>
    <xf numFmtId="0" fontId="14" fillId="14" borderId="0" applyNumberFormat="0" applyBorder="0" applyAlignment="0" applyProtection="0">
      <alignment vertical="center"/>
    </xf>
    <xf numFmtId="0" fontId="14" fillId="17"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6" fillId="14"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6" fillId="15"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6" fillId="16"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6" fillId="5"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6" fillId="14"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16" fillId="17"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18" fillId="22"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20" fillId="22"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20" fillId="15"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20" fillId="16"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20" fillId="23"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20" fillId="24"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20" fillId="25"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2" fillId="0" borderId="0">
      <protection locked="0"/>
    </xf>
    <xf numFmtId="0" fontId="21" fillId="30"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21" fillId="32" borderId="0" applyNumberFormat="0" applyBorder="0" applyAlignment="0" applyProtection="0"/>
    <xf numFmtId="0" fontId="21" fillId="30" borderId="0" applyNumberFormat="0" applyBorder="0" applyAlignment="0" applyProtection="0"/>
    <xf numFmtId="0" fontId="21" fillId="33" borderId="0" applyNumberFormat="0" applyBorder="0" applyAlignment="0" applyProtection="0"/>
    <xf numFmtId="0" fontId="17" fillId="34" borderId="0" applyNumberFormat="0" applyBorder="0" applyAlignment="0" applyProtection="0"/>
    <xf numFmtId="0" fontId="17" fillId="35" borderId="0" applyNumberFormat="0" applyBorder="0" applyAlignment="0" applyProtection="0"/>
    <xf numFmtId="0" fontId="21" fillId="36" borderId="0" applyNumberFormat="0" applyBorder="0" applyAlignment="0" applyProtection="0"/>
    <xf numFmtId="0" fontId="21" fillId="33" borderId="0" applyNumberFormat="0" applyBorder="0" applyAlignment="0" applyProtection="0"/>
    <xf numFmtId="0" fontId="21" fillId="36" borderId="0" applyNumberFormat="0" applyBorder="0" applyAlignment="0" applyProtection="0"/>
    <xf numFmtId="0" fontId="17" fillId="34" borderId="0" applyNumberFormat="0" applyBorder="0" applyAlignment="0" applyProtection="0"/>
    <xf numFmtId="0" fontId="17" fillId="37" borderId="0" applyNumberFormat="0" applyBorder="0" applyAlignment="0" applyProtection="0"/>
    <xf numFmtId="0" fontId="21" fillId="35" borderId="0" applyNumberFormat="0" applyBorder="0" applyAlignment="0" applyProtection="0"/>
    <xf numFmtId="0" fontId="21" fillId="36" borderId="0" applyNumberFormat="0" applyBorder="0" applyAlignment="0" applyProtection="0"/>
    <xf numFmtId="0" fontId="21" fillId="30" borderId="0" applyNumberFormat="0" applyBorder="0" applyAlignment="0" applyProtection="0"/>
    <xf numFmtId="0" fontId="17" fillId="31" borderId="0" applyNumberFormat="0" applyBorder="0" applyAlignment="0" applyProtection="0"/>
    <xf numFmtId="0" fontId="17" fillId="35" borderId="0" applyNumberFormat="0" applyBorder="0" applyAlignment="0" applyProtection="0"/>
    <xf numFmtId="0" fontId="21" fillId="35" borderId="0" applyNumberFormat="0" applyBorder="0" applyAlignment="0" applyProtection="0"/>
    <xf numFmtId="0" fontId="22" fillId="23" borderId="0" applyNumberFormat="0" applyBorder="0" applyAlignment="0" applyProtection="0"/>
    <xf numFmtId="0" fontId="21" fillId="38" borderId="0" applyNumberFormat="0" applyBorder="0" applyAlignment="0" applyProtection="0"/>
    <xf numFmtId="0" fontId="17" fillId="39" borderId="0" applyNumberFormat="0" applyBorder="0" applyAlignment="0" applyProtection="0"/>
    <xf numFmtId="0" fontId="17" fillId="31" borderId="0" applyNumberFormat="0" applyBorder="0" applyAlignment="0" applyProtection="0"/>
    <xf numFmtId="0" fontId="21" fillId="32" borderId="0" applyNumberFormat="0" applyBorder="0" applyAlignment="0" applyProtection="0"/>
    <xf numFmtId="0" fontId="22" fillId="24" borderId="0" applyNumberFormat="0" applyBorder="0" applyAlignment="0" applyProtection="0"/>
    <xf numFmtId="0" fontId="21" fillId="40" borderId="0" applyNumberFormat="0" applyBorder="0" applyAlignment="0" applyProtection="0"/>
    <xf numFmtId="0" fontId="17" fillId="34" borderId="0" applyNumberFormat="0" applyBorder="0" applyAlignment="0" applyProtection="0"/>
    <xf numFmtId="0" fontId="17" fillId="41" borderId="0" applyNumberFormat="0" applyBorder="0" applyAlignment="0" applyProtection="0"/>
    <xf numFmtId="0" fontId="21" fillId="41" borderId="0" applyNumberFormat="0" applyBorder="0" applyAlignment="0" applyProtection="0"/>
    <xf numFmtId="0" fontId="21" fillId="40" borderId="0" applyNumberFormat="0" applyBorder="0" applyAlignment="0" applyProtection="0"/>
    <xf numFmtId="0" fontId="23" fillId="0" borderId="0">
      <alignment horizontal="center" wrapText="1"/>
      <protection locked="0"/>
    </xf>
    <xf numFmtId="0" fontId="24" fillId="3" borderId="0" applyNumberFormat="0" applyBorder="0" applyAlignment="0" applyProtection="0">
      <alignment vertical="center"/>
    </xf>
    <xf numFmtId="177" fontId="25" fillId="0" borderId="0" applyFill="0" applyBorder="0" applyAlignment="0"/>
    <xf numFmtId="0" fontId="26" fillId="42" borderId="1" applyNumberFormat="0" applyAlignment="0" applyProtection="0">
      <alignment vertical="center"/>
    </xf>
    <xf numFmtId="0" fontId="27" fillId="43" borderId="2" applyNumberFormat="0" applyAlignment="0" applyProtection="0">
      <alignment vertical="center"/>
    </xf>
    <xf numFmtId="41" fontId="11" fillId="0" borderId="0" applyFont="0" applyFill="0" applyBorder="0" applyAlignment="0" applyProtection="0"/>
    <xf numFmtId="178" fontId="28" fillId="0" borderId="0"/>
    <xf numFmtId="179" fontId="11" fillId="0" borderId="0" applyFont="0" applyFill="0" applyBorder="0" applyAlignment="0" applyProtection="0"/>
    <xf numFmtId="180" fontId="11" fillId="0" borderId="0" applyFont="0" applyFill="0" applyBorder="0" applyAlignment="0" applyProtection="0"/>
    <xf numFmtId="181" fontId="11" fillId="0" borderId="0" applyFont="0" applyFill="0" applyBorder="0" applyAlignment="0" applyProtection="0"/>
    <xf numFmtId="182" fontId="28" fillId="0" borderId="0"/>
    <xf numFmtId="0" fontId="10" fillId="0" borderId="0" applyProtection="0"/>
    <xf numFmtId="183" fontId="28" fillId="0" borderId="0"/>
    <xf numFmtId="0" fontId="29" fillId="0" borderId="0" applyNumberFormat="0" applyFill="0" applyBorder="0" applyAlignment="0" applyProtection="0">
      <alignment vertical="center"/>
    </xf>
    <xf numFmtId="0" fontId="11" fillId="0" borderId="0"/>
    <xf numFmtId="2" fontId="10" fillId="0" borderId="0" applyProtection="0"/>
    <xf numFmtId="0" fontId="11" fillId="0" borderId="0"/>
    <xf numFmtId="0" fontId="30" fillId="4" borderId="0" applyNumberFormat="0" applyBorder="0" applyAlignment="0" applyProtection="0">
      <alignment vertical="center"/>
    </xf>
    <xf numFmtId="38" fontId="31" fillId="44" borderId="0" applyNumberFormat="0" applyBorder="0" applyAlignment="0" applyProtection="0"/>
    <xf numFmtId="0" fontId="32" fillId="0" borderId="3" applyNumberFormat="0" applyAlignment="0" applyProtection="0">
      <alignment horizontal="left" vertical="center"/>
    </xf>
    <xf numFmtId="0" fontId="32" fillId="0" borderId="4">
      <alignment horizontal="left" vertical="center"/>
    </xf>
    <xf numFmtId="0" fontId="33" fillId="0" borderId="5" applyNumberFormat="0" applyFill="0" applyAlignment="0" applyProtection="0">
      <alignment vertical="center"/>
    </xf>
    <xf numFmtId="0" fontId="34" fillId="0" borderId="6" applyNumberFormat="0" applyFill="0" applyAlignment="0" applyProtection="0">
      <alignment vertical="center"/>
    </xf>
    <xf numFmtId="0" fontId="35" fillId="0" borderId="7" applyNumberFormat="0" applyFill="0" applyAlignment="0" applyProtection="0">
      <alignment vertical="center"/>
    </xf>
    <xf numFmtId="0" fontId="35" fillId="0" borderId="0" applyNumberFormat="0" applyFill="0" applyBorder="0" applyAlignment="0" applyProtection="0">
      <alignment vertical="center"/>
    </xf>
    <xf numFmtId="0" fontId="36" fillId="0" borderId="0" applyProtection="0"/>
    <xf numFmtId="0" fontId="32" fillId="0" borderId="0" applyProtection="0"/>
    <xf numFmtId="0" fontId="37" fillId="7" borderId="1" applyNumberFormat="0" applyAlignment="0" applyProtection="0">
      <alignment vertical="center"/>
    </xf>
    <xf numFmtId="10" fontId="31" fillId="45" borderId="8" applyNumberFormat="0" applyBorder="0" applyAlignment="0" applyProtection="0"/>
    <xf numFmtId="184" fontId="38" fillId="46" borderId="0"/>
    <xf numFmtId="0" fontId="39" fillId="7" borderId="1" applyNumberFormat="0" applyAlignment="0" applyProtection="0"/>
    <xf numFmtId="0" fontId="40" fillId="0" borderId="9" applyNumberFormat="0" applyFill="0" applyAlignment="0" applyProtection="0">
      <alignment vertical="center"/>
    </xf>
    <xf numFmtId="184" fontId="41" fillId="47" borderId="0"/>
    <xf numFmtId="38" fontId="42" fillId="0" borderId="0" applyFont="0" applyFill="0" applyBorder="0" applyAlignment="0" applyProtection="0"/>
    <xf numFmtId="40" fontId="42" fillId="0" borderId="0" applyFont="0" applyFill="0" applyBorder="0" applyAlignment="0" applyProtection="0"/>
    <xf numFmtId="185" fontId="11" fillId="0" borderId="0" applyFont="0" applyFill="0" applyBorder="0" applyAlignment="0" applyProtection="0"/>
    <xf numFmtId="0" fontId="11" fillId="0" borderId="0" applyFont="0" applyFill="0" applyBorder="0" applyAlignment="0" applyProtection="0"/>
    <xf numFmtId="186" fontId="42" fillId="0" borderId="0" applyFont="0" applyFill="0" applyBorder="0" applyAlignment="0" applyProtection="0"/>
    <xf numFmtId="187" fontId="42" fillId="0" borderId="0" applyFont="0" applyFill="0" applyBorder="0" applyAlignment="0" applyProtection="0"/>
    <xf numFmtId="188" fontId="11" fillId="0" borderId="0" applyFont="0" applyFill="0" applyBorder="0" applyAlignment="0" applyProtection="0"/>
    <xf numFmtId="185" fontId="11" fillId="0" borderId="0" applyFont="0" applyFill="0" applyBorder="0" applyAlignment="0" applyProtection="0"/>
    <xf numFmtId="0" fontId="43" fillId="48" borderId="0" applyNumberFormat="0" applyBorder="0" applyAlignment="0" applyProtection="0">
      <alignment vertical="center"/>
    </xf>
    <xf numFmtId="0" fontId="28" fillId="0" borderId="0"/>
    <xf numFmtId="37" fontId="44" fillId="0" borderId="0"/>
    <xf numFmtId="0" fontId="38" fillId="0" borderId="0"/>
    <xf numFmtId="189" fontId="11" fillId="0" borderId="0"/>
    <xf numFmtId="0" fontId="12" fillId="0" borderId="0"/>
    <xf numFmtId="0" fontId="14" fillId="49" borderId="10" applyNumberFormat="0" applyFont="0" applyAlignment="0" applyProtection="0">
      <alignment vertical="center"/>
    </xf>
    <xf numFmtId="0" fontId="45" fillId="42" borderId="11" applyNumberFormat="0" applyAlignment="0" applyProtection="0">
      <alignment vertical="center"/>
    </xf>
    <xf numFmtId="14" fontId="23" fillId="0" borderId="0">
      <alignment horizontal="center" wrapText="1"/>
      <protection locked="0"/>
    </xf>
    <xf numFmtId="10" fontId="11" fillId="0" borderId="0" applyFont="0" applyFill="0" applyBorder="0" applyAlignment="0" applyProtection="0"/>
    <xf numFmtId="9" fontId="12" fillId="0" borderId="0" applyFont="0" applyFill="0" applyBorder="0" applyAlignment="0" applyProtection="0"/>
    <xf numFmtId="13" fontId="11" fillId="0" borderId="0" applyFont="0" applyFill="0" applyProtection="0"/>
    <xf numFmtId="0" fontId="42" fillId="0" borderId="0" applyNumberFormat="0" applyFont="0" applyFill="0" applyBorder="0" applyAlignment="0" applyProtection="0">
      <alignment horizontal="left"/>
    </xf>
    <xf numFmtId="15" fontId="42" fillId="0" borderId="0" applyFont="0" applyFill="0" applyBorder="0" applyAlignment="0" applyProtection="0"/>
    <xf numFmtId="4" fontId="42" fillId="0" borderId="0" applyFont="0" applyFill="0" applyBorder="0" applyAlignment="0" applyProtection="0"/>
    <xf numFmtId="0" fontId="46" fillId="0" borderId="12">
      <alignment horizontal="center"/>
    </xf>
    <xf numFmtId="3" fontId="42" fillId="0" borderId="0" applyFont="0" applyFill="0" applyBorder="0" applyAlignment="0" applyProtection="0"/>
    <xf numFmtId="0" fontId="42" fillId="50" borderId="0" applyNumberFormat="0" applyFont="0" applyBorder="0" applyAlignment="0" applyProtection="0"/>
    <xf numFmtId="0" fontId="1" fillId="0" borderId="0" applyNumberFormat="0" applyFill="0" applyBorder="0" applyAlignment="0" applyProtection="0"/>
    <xf numFmtId="0" fontId="47" fillId="51" borderId="13">
      <protection locked="0"/>
    </xf>
    <xf numFmtId="0" fontId="48" fillId="0" borderId="0"/>
    <xf numFmtId="0" fontId="47" fillId="51" borderId="13">
      <protection locked="0"/>
    </xf>
    <xf numFmtId="0" fontId="47" fillId="51" borderId="13">
      <protection locked="0"/>
    </xf>
    <xf numFmtId="0" fontId="47" fillId="51" borderId="13">
      <protection locked="0"/>
    </xf>
    <xf numFmtId="0" fontId="47" fillId="51" borderId="13">
      <protection locked="0"/>
    </xf>
    <xf numFmtId="0" fontId="49" fillId="0" borderId="0" applyNumberFormat="0" applyFill="0" applyBorder="0" applyAlignment="0" applyProtection="0">
      <alignment vertical="center"/>
    </xf>
    <xf numFmtId="0" fontId="10" fillId="0" borderId="14" applyProtection="0"/>
    <xf numFmtId="0" fontId="50" fillId="0" borderId="0" applyNumberForma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 fillId="0" borderId="0" applyFont="0" applyFill="0" applyBorder="0" applyAlignment="0" applyProtection="0">
      <alignment vertical="center"/>
    </xf>
    <xf numFmtId="190" fontId="11" fillId="0" borderId="0" applyFont="0" applyFill="0" applyBorder="0" applyAlignment="0" applyProtection="0"/>
    <xf numFmtId="191" fontId="11" fillId="0" borderId="0" applyFont="0" applyFill="0" applyBorder="0" applyAlignment="0" applyProtection="0"/>
    <xf numFmtId="0" fontId="11" fillId="0" borderId="15" applyNumberFormat="0" applyFill="0" applyProtection="0">
      <alignment horizontal="right"/>
    </xf>
    <xf numFmtId="0" fontId="51" fillId="0" borderId="5" applyNumberFormat="0" applyFill="0" applyAlignment="0" applyProtection="0">
      <alignment vertical="center"/>
    </xf>
    <xf numFmtId="0" fontId="51" fillId="0" borderId="5" applyNumberFormat="0" applyFill="0" applyAlignment="0" applyProtection="0">
      <alignment vertical="center"/>
    </xf>
    <xf numFmtId="0" fontId="51" fillId="0" borderId="5" applyNumberFormat="0" applyFill="0" applyAlignment="0" applyProtection="0">
      <alignment vertical="center"/>
    </xf>
    <xf numFmtId="0" fontId="51" fillId="0" borderId="5" applyNumberFormat="0" applyFill="0" applyAlignment="0" applyProtection="0">
      <alignment vertical="center"/>
    </xf>
    <xf numFmtId="0" fontId="51" fillId="0" borderId="5" applyNumberFormat="0" applyFill="0" applyAlignment="0" applyProtection="0">
      <alignment vertical="center"/>
    </xf>
    <xf numFmtId="0" fontId="51" fillId="0" borderId="5" applyNumberFormat="0" applyFill="0" applyAlignment="0" applyProtection="0">
      <alignment vertical="center"/>
    </xf>
    <xf numFmtId="0" fontId="51" fillId="0" borderId="5" applyNumberFormat="0" applyFill="0" applyAlignment="0" applyProtection="0">
      <alignment vertical="center"/>
    </xf>
    <xf numFmtId="0" fontId="51" fillId="0" borderId="5" applyNumberFormat="0" applyFill="0" applyAlignment="0" applyProtection="0">
      <alignment vertical="center"/>
    </xf>
    <xf numFmtId="0" fontId="51" fillId="0" borderId="5" applyNumberFormat="0" applyFill="0" applyAlignment="0" applyProtection="0">
      <alignment vertical="center"/>
    </xf>
    <xf numFmtId="0" fontId="51" fillId="0" borderId="5" applyNumberFormat="0" applyFill="0" applyAlignment="0" applyProtection="0">
      <alignment vertical="center"/>
    </xf>
    <xf numFmtId="0" fontId="52"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52" fillId="0" borderId="5" applyNumberFormat="0" applyFill="0" applyAlignment="0" applyProtection="0">
      <alignment vertical="center"/>
    </xf>
    <xf numFmtId="0" fontId="51" fillId="0" borderId="5" applyNumberFormat="0" applyFill="0" applyAlignment="0" applyProtection="0">
      <alignment vertical="center"/>
    </xf>
    <xf numFmtId="0" fontId="51" fillId="0" borderId="5" applyNumberFormat="0" applyFill="0" applyAlignment="0" applyProtection="0">
      <alignment vertical="center"/>
    </xf>
    <xf numFmtId="0" fontId="51" fillId="0" borderId="5" applyNumberFormat="0" applyFill="0" applyAlignment="0" applyProtection="0">
      <alignment vertical="center"/>
    </xf>
    <xf numFmtId="0" fontId="51" fillId="0" borderId="5" applyNumberFormat="0" applyFill="0" applyAlignment="0" applyProtection="0">
      <alignment vertical="center"/>
    </xf>
    <xf numFmtId="0" fontId="51" fillId="0" borderId="5" applyNumberFormat="0" applyFill="0" applyAlignment="0" applyProtection="0">
      <alignment vertical="center"/>
    </xf>
    <xf numFmtId="0" fontId="51" fillId="0" borderId="5" applyNumberFormat="0" applyFill="0" applyAlignment="0" applyProtection="0">
      <alignment vertical="center"/>
    </xf>
    <xf numFmtId="0" fontId="51" fillId="0" borderId="5" applyNumberFormat="0" applyFill="0" applyAlignment="0" applyProtection="0">
      <alignment vertical="center"/>
    </xf>
    <xf numFmtId="0" fontId="51" fillId="0" borderId="5" applyNumberFormat="0" applyFill="0" applyAlignment="0" applyProtection="0">
      <alignment vertical="center"/>
    </xf>
    <xf numFmtId="0" fontId="51" fillId="0" borderId="5" applyNumberFormat="0" applyFill="0" applyAlignment="0" applyProtection="0">
      <alignment vertical="center"/>
    </xf>
    <xf numFmtId="0" fontId="51" fillId="0" borderId="5" applyNumberFormat="0" applyFill="0" applyAlignment="0" applyProtection="0">
      <alignment vertical="center"/>
    </xf>
    <xf numFmtId="0" fontId="51" fillId="0" borderId="5" applyNumberFormat="0" applyFill="0" applyAlignment="0" applyProtection="0">
      <alignment vertical="center"/>
    </xf>
    <xf numFmtId="0" fontId="51" fillId="0" borderId="5" applyNumberFormat="0" applyFill="0" applyAlignment="0" applyProtection="0">
      <alignment vertical="center"/>
    </xf>
    <xf numFmtId="0" fontId="51" fillId="0" borderId="5" applyNumberFormat="0" applyFill="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3" fillId="0" borderId="6" applyNumberFormat="0" applyFill="0" applyAlignment="0" applyProtection="0">
      <alignment vertical="center"/>
    </xf>
    <xf numFmtId="0" fontId="53" fillId="0" borderId="6" applyNumberFormat="0" applyFill="0" applyAlignment="0" applyProtection="0">
      <alignment vertical="center"/>
    </xf>
    <xf numFmtId="0" fontId="53" fillId="0" borderId="6" applyNumberFormat="0" applyFill="0" applyAlignment="0" applyProtection="0">
      <alignment vertical="center"/>
    </xf>
    <xf numFmtId="0" fontId="53" fillId="0" borderId="6" applyNumberFormat="0" applyFill="0" applyAlignment="0" applyProtection="0">
      <alignment vertical="center"/>
    </xf>
    <xf numFmtId="0" fontId="53" fillId="0" borderId="6" applyNumberFormat="0" applyFill="0" applyAlignment="0" applyProtection="0">
      <alignment vertical="center"/>
    </xf>
    <xf numFmtId="0" fontId="53" fillId="0" borderId="6" applyNumberFormat="0" applyFill="0" applyAlignment="0" applyProtection="0">
      <alignment vertical="center"/>
    </xf>
    <xf numFmtId="0" fontId="53" fillId="0" borderId="6" applyNumberFormat="0" applyFill="0" applyAlignment="0" applyProtection="0">
      <alignment vertical="center"/>
    </xf>
    <xf numFmtId="0" fontId="53" fillId="0" borderId="6" applyNumberFormat="0" applyFill="0" applyAlignment="0" applyProtection="0">
      <alignment vertical="center"/>
    </xf>
    <xf numFmtId="0" fontId="53" fillId="0" borderId="6" applyNumberFormat="0" applyFill="0" applyAlignment="0" applyProtection="0">
      <alignment vertical="center"/>
    </xf>
    <xf numFmtId="0" fontId="53" fillId="0" borderId="6" applyNumberFormat="0" applyFill="0" applyAlignment="0" applyProtection="0">
      <alignment vertical="center"/>
    </xf>
    <xf numFmtId="0" fontId="5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54" fillId="0" borderId="6" applyNumberFormat="0" applyFill="0" applyAlignment="0" applyProtection="0">
      <alignment vertical="center"/>
    </xf>
    <xf numFmtId="0" fontId="53" fillId="0" borderId="6" applyNumberFormat="0" applyFill="0" applyAlignment="0" applyProtection="0">
      <alignment vertical="center"/>
    </xf>
    <xf numFmtId="0" fontId="53" fillId="0" borderId="6" applyNumberFormat="0" applyFill="0" applyAlignment="0" applyProtection="0">
      <alignment vertical="center"/>
    </xf>
    <xf numFmtId="0" fontId="53" fillId="0" borderId="6" applyNumberFormat="0" applyFill="0" applyAlignment="0" applyProtection="0">
      <alignment vertical="center"/>
    </xf>
    <xf numFmtId="0" fontId="53" fillId="0" borderId="6" applyNumberFormat="0" applyFill="0" applyAlignment="0" applyProtection="0">
      <alignment vertical="center"/>
    </xf>
    <xf numFmtId="0" fontId="53" fillId="0" borderId="6" applyNumberFormat="0" applyFill="0" applyAlignment="0" applyProtection="0">
      <alignment vertical="center"/>
    </xf>
    <xf numFmtId="0" fontId="53" fillId="0" borderId="6" applyNumberFormat="0" applyFill="0" applyAlignment="0" applyProtection="0">
      <alignment vertical="center"/>
    </xf>
    <xf numFmtId="0" fontId="53" fillId="0" borderId="6" applyNumberFormat="0" applyFill="0" applyAlignment="0" applyProtection="0">
      <alignment vertical="center"/>
    </xf>
    <xf numFmtId="0" fontId="53" fillId="0" borderId="6" applyNumberFormat="0" applyFill="0" applyAlignment="0" applyProtection="0">
      <alignment vertical="center"/>
    </xf>
    <xf numFmtId="0" fontId="53" fillId="0" borderId="6" applyNumberFormat="0" applyFill="0" applyAlignment="0" applyProtection="0">
      <alignment vertical="center"/>
    </xf>
    <xf numFmtId="0" fontId="53" fillId="0" borderId="6" applyNumberFormat="0" applyFill="0" applyAlignment="0" applyProtection="0">
      <alignment vertical="center"/>
    </xf>
    <xf numFmtId="0" fontId="53" fillId="0" borderId="6" applyNumberFormat="0" applyFill="0" applyAlignment="0" applyProtection="0">
      <alignment vertical="center"/>
    </xf>
    <xf numFmtId="0" fontId="53" fillId="0" borderId="6" applyNumberFormat="0" applyFill="0" applyAlignment="0" applyProtection="0">
      <alignment vertical="center"/>
    </xf>
    <xf numFmtId="0" fontId="53" fillId="0" borderId="6" applyNumberFormat="0" applyFill="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56"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7" applyNumberFormat="0" applyFill="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8" fillId="0" borderId="15" applyNumberFormat="0" applyFill="0" applyProtection="0">
      <alignment horizontal="center"/>
    </xf>
    <xf numFmtId="0" fontId="57" fillId="0" borderId="0" applyNumberFormat="0" applyFill="0" applyBorder="0" applyAlignment="0" applyProtection="0"/>
    <xf numFmtId="0" fontId="59" fillId="0" borderId="16" applyNumberFormat="0" applyFill="0" applyProtection="0">
      <alignment horizontal="center"/>
    </xf>
    <xf numFmtId="0" fontId="60" fillId="9" borderId="0" applyNumberFormat="0" applyBorder="0" applyAlignment="0" applyProtection="0">
      <alignment vertical="center"/>
    </xf>
    <xf numFmtId="0" fontId="60" fillId="9" borderId="0" applyNumberFormat="0" applyBorder="0" applyAlignment="0" applyProtection="0">
      <alignment vertical="center"/>
    </xf>
    <xf numFmtId="0" fontId="60" fillId="9" borderId="0" applyNumberFormat="0" applyBorder="0" applyAlignment="0" applyProtection="0">
      <alignment vertical="center"/>
    </xf>
    <xf numFmtId="0" fontId="60" fillId="9" borderId="0" applyNumberFormat="0" applyBorder="0" applyAlignment="0" applyProtection="0">
      <alignment vertical="center"/>
    </xf>
    <xf numFmtId="0" fontId="60" fillId="9" borderId="0" applyNumberFormat="0" applyBorder="0" applyAlignment="0" applyProtection="0">
      <alignment vertical="center"/>
    </xf>
    <xf numFmtId="0" fontId="60" fillId="9" borderId="0" applyNumberFormat="0" applyBorder="0" applyAlignment="0" applyProtection="0">
      <alignment vertical="center"/>
    </xf>
    <xf numFmtId="0" fontId="60" fillId="9" borderId="0" applyNumberFormat="0" applyBorder="0" applyAlignment="0" applyProtection="0">
      <alignment vertical="center"/>
    </xf>
    <xf numFmtId="0" fontId="60" fillId="9" borderId="0" applyNumberFormat="0" applyBorder="0" applyAlignment="0" applyProtection="0">
      <alignment vertical="center"/>
    </xf>
    <xf numFmtId="0" fontId="60" fillId="9" borderId="0" applyNumberFormat="0" applyBorder="0" applyAlignment="0" applyProtection="0">
      <alignment vertical="center"/>
    </xf>
    <xf numFmtId="0" fontId="60" fillId="9" borderId="0" applyNumberFormat="0" applyBorder="0" applyAlignment="0" applyProtection="0">
      <alignment vertical="center"/>
    </xf>
    <xf numFmtId="0" fontId="61" fillId="3"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60" fillId="9" borderId="0" applyNumberFormat="0" applyBorder="0" applyAlignment="0" applyProtection="0">
      <alignment vertical="center"/>
    </xf>
    <xf numFmtId="0" fontId="60" fillId="9" borderId="0" applyNumberFormat="0" applyBorder="0" applyAlignment="0" applyProtection="0">
      <alignment vertical="center"/>
    </xf>
    <xf numFmtId="0" fontId="60" fillId="9" borderId="0" applyNumberFormat="0" applyBorder="0" applyAlignment="0" applyProtection="0">
      <alignment vertical="center"/>
    </xf>
    <xf numFmtId="0" fontId="60" fillId="9" borderId="0" applyNumberFormat="0" applyBorder="0" applyAlignment="0" applyProtection="0">
      <alignment vertical="center"/>
    </xf>
    <xf numFmtId="0" fontId="60" fillId="9" borderId="0" applyNumberFormat="0" applyBorder="0" applyAlignment="0" applyProtection="0">
      <alignment vertical="center"/>
    </xf>
    <xf numFmtId="0" fontId="60" fillId="9" borderId="0" applyNumberFormat="0" applyBorder="0" applyAlignment="0" applyProtection="0">
      <alignment vertical="center"/>
    </xf>
    <xf numFmtId="0" fontId="60" fillId="9" borderId="0" applyNumberFormat="0" applyBorder="0" applyAlignment="0" applyProtection="0">
      <alignment vertical="center"/>
    </xf>
    <xf numFmtId="0" fontId="60" fillId="9" borderId="0" applyNumberFormat="0" applyBorder="0" applyAlignment="0" applyProtection="0">
      <alignment vertical="center"/>
    </xf>
    <xf numFmtId="0" fontId="60" fillId="9" borderId="0" applyNumberFormat="0" applyBorder="0" applyAlignment="0" applyProtection="0">
      <alignment vertical="center"/>
    </xf>
    <xf numFmtId="0" fontId="60" fillId="9" borderId="0" applyNumberFormat="0" applyBorder="0" applyAlignment="0" applyProtection="0">
      <alignment vertical="center"/>
    </xf>
    <xf numFmtId="0" fontId="60" fillId="9" borderId="0" applyNumberFormat="0" applyBorder="0" applyAlignment="0" applyProtection="0">
      <alignment vertical="center"/>
    </xf>
    <xf numFmtId="0" fontId="60" fillId="9" borderId="0" applyNumberFormat="0" applyBorder="0" applyAlignment="0" applyProtection="0">
      <alignment vertical="center"/>
    </xf>
    <xf numFmtId="0" fontId="60" fillId="9" borderId="0" applyNumberFormat="0" applyBorder="0" applyAlignment="0" applyProtection="0">
      <alignment vertical="center"/>
    </xf>
    <xf numFmtId="0" fontId="60" fillId="9"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62" fillId="5" borderId="0" applyNumberFormat="0" applyBorder="0" applyAlignment="0" applyProtection="0">
      <alignment vertical="center"/>
    </xf>
    <xf numFmtId="0" fontId="62" fillId="5" borderId="0" applyNumberFormat="0" applyBorder="0" applyAlignment="0" applyProtection="0">
      <alignment vertical="center"/>
    </xf>
    <xf numFmtId="0" fontId="63" fillId="5" borderId="0" applyNumberFormat="0" applyBorder="0" applyAlignment="0" applyProtection="0">
      <alignment vertical="center"/>
    </xf>
    <xf numFmtId="0" fontId="62" fillId="5" borderId="0" applyNumberFormat="0" applyBorder="0" applyAlignment="0" applyProtection="0">
      <alignment vertical="center"/>
    </xf>
    <xf numFmtId="0" fontId="64" fillId="34" borderId="0" applyNumberFormat="0" applyBorder="0" applyAlignment="0" applyProtection="0"/>
    <xf numFmtId="0" fontId="62" fillId="5" borderId="0" applyNumberFormat="0" applyBorder="0" applyAlignment="0" applyProtection="0">
      <alignment vertical="center"/>
    </xf>
    <xf numFmtId="0" fontId="24" fillId="5" borderId="0" applyNumberFormat="0" applyBorder="0" applyAlignment="0" applyProtection="0">
      <alignment vertical="center"/>
    </xf>
    <xf numFmtId="0" fontId="62" fillId="5" borderId="0" applyNumberFormat="0" applyBorder="0" applyAlignment="0" applyProtection="0">
      <alignment vertical="center"/>
    </xf>
    <xf numFmtId="0" fontId="24" fillId="9" borderId="0" applyNumberFormat="0" applyBorder="0" applyAlignment="0" applyProtection="0">
      <alignment vertical="center"/>
    </xf>
    <xf numFmtId="0" fontId="65" fillId="3"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3" borderId="0" applyNumberFormat="0" applyBorder="0" applyAlignment="0" applyProtection="0">
      <alignment vertical="center"/>
    </xf>
    <xf numFmtId="0" fontId="61" fillId="3" borderId="0" applyNumberFormat="0" applyBorder="0" applyAlignment="0" applyProtection="0">
      <alignment vertical="center"/>
    </xf>
    <xf numFmtId="0" fontId="63" fillId="5" borderId="0" applyNumberFormat="0" applyBorder="0" applyAlignment="0" applyProtection="0">
      <alignment vertical="center"/>
    </xf>
    <xf numFmtId="0" fontId="63" fillId="5" borderId="0" applyNumberFormat="0" applyBorder="0" applyAlignment="0" applyProtection="0">
      <alignment vertical="center"/>
    </xf>
    <xf numFmtId="0" fontId="24" fillId="3" borderId="0" applyNumberFormat="0" applyBorder="0" applyAlignment="0" applyProtection="0">
      <alignment vertical="center"/>
    </xf>
    <xf numFmtId="0" fontId="24" fillId="5"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61" fillId="3"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61" fillId="3"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65" fillId="3" borderId="0" applyNumberFormat="0" applyBorder="0" applyAlignment="0" applyProtection="0">
      <alignment vertical="center"/>
    </xf>
    <xf numFmtId="0" fontId="111" fillId="9" borderId="0" applyNumberFormat="0" applyBorder="0" applyAlignment="0" applyProtection="0">
      <alignment vertical="center"/>
    </xf>
    <xf numFmtId="0" fontId="24" fillId="3"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62" fillId="5" borderId="0" applyNumberFormat="0" applyBorder="0" applyAlignment="0" applyProtection="0">
      <alignment vertical="center"/>
    </xf>
    <xf numFmtId="0" fontId="64" fillId="52" borderId="0" applyNumberFormat="0" applyBorder="0" applyAlignment="0" applyProtection="0"/>
    <xf numFmtId="0" fontId="24" fillId="5" borderId="0" applyNumberFormat="0" applyBorder="0" applyAlignment="0" applyProtection="0">
      <alignment vertical="center"/>
    </xf>
    <xf numFmtId="0" fontId="64" fillId="52" borderId="0" applyNumberFormat="0" applyBorder="0" applyAlignment="0" applyProtection="0"/>
    <xf numFmtId="0" fontId="63" fillId="3" borderId="0" applyNumberFormat="0" applyBorder="0" applyAlignment="0" applyProtection="0">
      <alignment vertical="center"/>
    </xf>
    <xf numFmtId="0" fontId="62" fillId="3" borderId="0" applyNumberFormat="0" applyBorder="0" applyAlignment="0" applyProtection="0">
      <alignment vertical="center"/>
    </xf>
    <xf numFmtId="0" fontId="62" fillId="3" borderId="0" applyNumberFormat="0" applyBorder="0" applyAlignment="0" applyProtection="0">
      <alignment vertical="center"/>
    </xf>
    <xf numFmtId="0" fontId="64" fillId="52" borderId="0" applyNumberFormat="0" applyBorder="0" applyAlignment="0" applyProtection="0"/>
    <xf numFmtId="0" fontId="62" fillId="3" borderId="0" applyNumberFormat="0" applyBorder="0" applyAlignment="0" applyProtection="0">
      <alignment vertical="center"/>
    </xf>
    <xf numFmtId="0" fontId="64" fillId="52" borderId="0" applyNumberFormat="0" applyBorder="0" applyAlignment="0" applyProtection="0"/>
    <xf numFmtId="0" fontId="24" fillId="3" borderId="0" applyNumberFormat="0" applyBorder="0" applyAlignment="0" applyProtection="0">
      <alignment vertical="center"/>
    </xf>
    <xf numFmtId="0" fontId="63" fillId="5" borderId="0" applyNumberFormat="0" applyBorder="0" applyAlignment="0" applyProtection="0">
      <alignment vertical="center"/>
    </xf>
    <xf numFmtId="0" fontId="62" fillId="5" borderId="0" applyNumberFormat="0" applyBorder="0" applyAlignment="0" applyProtection="0">
      <alignment vertical="center"/>
    </xf>
    <xf numFmtId="0" fontId="63" fillId="5" borderId="0" applyNumberFormat="0" applyBorder="0" applyAlignment="0" applyProtection="0">
      <alignment vertical="center"/>
    </xf>
    <xf numFmtId="0" fontId="24" fillId="9" borderId="0" applyNumberFormat="0" applyBorder="0" applyAlignment="0" applyProtection="0">
      <alignment vertical="center"/>
    </xf>
    <xf numFmtId="0" fontId="62" fillId="3" borderId="0" applyNumberFormat="0" applyBorder="0" applyAlignment="0" applyProtection="0">
      <alignment vertical="center"/>
    </xf>
    <xf numFmtId="0" fontId="24" fillId="3" borderId="0" applyNumberFormat="0" applyBorder="0" applyAlignment="0" applyProtection="0">
      <alignment vertical="center"/>
    </xf>
    <xf numFmtId="0" fontId="24" fillId="5" borderId="0" applyNumberFormat="0" applyBorder="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63" fillId="5" borderId="0" applyNumberFormat="0" applyBorder="0" applyAlignment="0" applyProtection="0">
      <alignment vertical="center"/>
    </xf>
    <xf numFmtId="0" fontId="61" fillId="3" borderId="0" applyNumberFormat="0" applyBorder="0" applyAlignment="0" applyProtection="0">
      <alignment vertical="center"/>
    </xf>
    <xf numFmtId="0" fontId="24" fillId="3" borderId="0" applyNumberFormat="0" applyBorder="0" applyAlignment="0" applyProtection="0">
      <alignment vertical="center"/>
    </xf>
    <xf numFmtId="0" fontId="66" fillId="3" borderId="0" applyNumberFormat="0" applyBorder="0" applyAlignment="0" applyProtection="0">
      <alignment vertical="center"/>
    </xf>
    <xf numFmtId="0" fontId="24" fillId="5" borderId="0" applyNumberFormat="0" applyBorder="0" applyAlignment="0" applyProtection="0">
      <alignment vertical="center"/>
    </xf>
    <xf numFmtId="0" fontId="64" fillId="52" borderId="0" applyNumberFormat="0" applyBorder="0" applyAlignment="0" applyProtection="0"/>
    <xf numFmtId="0" fontId="24" fillId="5" borderId="0" applyNumberFormat="0" applyBorder="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2" fillId="3" borderId="0" applyNumberFormat="0" applyBorder="0" applyAlignment="0" applyProtection="0">
      <alignment vertical="center"/>
    </xf>
    <xf numFmtId="0" fontId="62" fillId="3"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61" fillId="3" borderId="0" applyNumberFormat="0" applyBorder="0" applyAlignment="0" applyProtection="0">
      <alignment vertical="center"/>
    </xf>
    <xf numFmtId="0" fontId="24" fillId="3" borderId="0" applyNumberFormat="0" applyBorder="0" applyAlignment="0" applyProtection="0">
      <alignment vertical="center"/>
    </xf>
    <xf numFmtId="0" fontId="24" fillId="9" borderId="0" applyNumberFormat="0" applyBorder="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24" fillId="3"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65" fillId="5" borderId="0" applyNumberFormat="0" applyBorder="0" applyAlignment="0" applyProtection="0">
      <alignment vertical="center"/>
    </xf>
    <xf numFmtId="0" fontId="24" fillId="3" borderId="0" applyNumberFormat="0" applyBorder="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24" fillId="3" borderId="0" applyNumberFormat="0" applyBorder="0" applyAlignment="0" applyProtection="0">
      <alignment vertical="center"/>
    </xf>
    <xf numFmtId="0" fontId="24" fillId="5" borderId="0" applyNumberFormat="0" applyBorder="0" applyAlignment="0" applyProtection="0">
      <alignment vertical="center"/>
    </xf>
    <xf numFmtId="0" fontId="61" fillId="3"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24" fillId="9" borderId="0" applyNumberFormat="0" applyBorder="0" applyAlignment="0" applyProtection="0">
      <alignment vertical="center"/>
    </xf>
    <xf numFmtId="0" fontId="111" fillId="9" borderId="0" applyNumberFormat="0" applyBorder="0" applyAlignment="0" applyProtection="0">
      <alignment vertical="center"/>
    </xf>
    <xf numFmtId="0" fontId="24" fillId="3" borderId="0" applyNumberFormat="0" applyBorder="0" applyAlignment="0" applyProtection="0">
      <alignment vertical="center"/>
    </xf>
    <xf numFmtId="0" fontId="61" fillId="3" borderId="0" applyNumberFormat="0" applyBorder="0" applyAlignment="0" applyProtection="0">
      <alignment vertical="center"/>
    </xf>
    <xf numFmtId="0" fontId="24" fillId="3" borderId="0" applyNumberFormat="0" applyBorder="0" applyAlignment="0" applyProtection="0">
      <alignment vertical="center"/>
    </xf>
    <xf numFmtId="0" fontId="24" fillId="3" borderId="0" applyNumberFormat="0" applyBorder="0" applyAlignment="0" applyProtection="0">
      <alignment vertical="center"/>
    </xf>
    <xf numFmtId="0" fontId="63" fillId="5" borderId="0" applyNumberFormat="0" applyBorder="0" applyAlignment="0" applyProtection="0">
      <alignment vertical="center"/>
    </xf>
    <xf numFmtId="0" fontId="61" fillId="3" borderId="0" applyNumberFormat="0" applyBorder="0" applyAlignment="0" applyProtection="0">
      <alignment vertical="center"/>
    </xf>
    <xf numFmtId="0" fontId="65" fillId="5"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1"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 fillId="0" borderId="0">
      <alignment vertical="center"/>
    </xf>
    <xf numFmtId="0" fontId="1"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4" fillId="0" borderId="0">
      <alignment vertical="center"/>
    </xf>
    <xf numFmtId="0" fontId="1"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1" fillId="0" borderId="0" applyNumberFormat="0" applyFont="0" applyFill="0" applyBorder="0" applyAlignment="0" applyProtection="0"/>
    <xf numFmtId="0" fontId="14" fillId="0" borderId="0">
      <alignment vertical="center"/>
    </xf>
    <xf numFmtId="0" fontId="14"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 fillId="0" borderId="0"/>
    <xf numFmtId="0" fontId="1" fillId="0" borderId="0"/>
    <xf numFmtId="0" fontId="1" fillId="0" borderId="0">
      <alignment vertical="center"/>
    </xf>
    <xf numFmtId="0" fontId="12" fillId="0" borderId="0"/>
    <xf numFmtId="0" fontId="1" fillId="0" borderId="0"/>
    <xf numFmtId="0" fontId="1" fillId="0" borderId="0"/>
    <xf numFmtId="0" fontId="11" fillId="0" borderId="0"/>
    <xf numFmtId="0" fontId="67" fillId="0" borderId="0" applyNumberFormat="0" applyFill="0" applyBorder="0" applyAlignment="0" applyProtection="0">
      <alignment vertical="top"/>
      <protection locked="0"/>
    </xf>
    <xf numFmtId="0" fontId="1" fillId="0" borderId="0" applyNumberFormat="0" applyFill="0" applyBorder="0" applyAlignment="0" applyProtection="0"/>
    <xf numFmtId="0" fontId="68" fillId="0" borderId="0" applyNumberFormat="0" applyFill="0" applyBorder="0" applyAlignment="0" applyProtection="0"/>
    <xf numFmtId="9" fontId="69" fillId="0" borderId="0" applyFont="0" applyFill="0" applyBorder="0" applyAlignment="0" applyProtection="0"/>
    <xf numFmtId="0" fontId="70" fillId="10" borderId="0" applyNumberFormat="0" applyBorder="0" applyAlignment="0" applyProtection="0">
      <alignment vertical="center"/>
    </xf>
    <xf numFmtId="0" fontId="70" fillId="10" borderId="0" applyNumberFormat="0" applyBorder="0" applyAlignment="0" applyProtection="0">
      <alignment vertical="center"/>
    </xf>
    <xf numFmtId="0" fontId="70" fillId="10" borderId="0" applyNumberFormat="0" applyBorder="0" applyAlignment="0" applyProtection="0">
      <alignment vertical="center"/>
    </xf>
    <xf numFmtId="0" fontId="70" fillId="10" borderId="0" applyNumberFormat="0" applyBorder="0" applyAlignment="0" applyProtection="0">
      <alignment vertical="center"/>
    </xf>
    <xf numFmtId="0" fontId="70" fillId="10" borderId="0" applyNumberFormat="0" applyBorder="0" applyAlignment="0" applyProtection="0">
      <alignment vertical="center"/>
    </xf>
    <xf numFmtId="0" fontId="70" fillId="10" borderId="0" applyNumberFormat="0" applyBorder="0" applyAlignment="0" applyProtection="0">
      <alignment vertical="center"/>
    </xf>
    <xf numFmtId="0" fontId="70" fillId="10" borderId="0" applyNumberFormat="0" applyBorder="0" applyAlignment="0" applyProtection="0">
      <alignment vertical="center"/>
    </xf>
    <xf numFmtId="0" fontId="70" fillId="10" borderId="0" applyNumberFormat="0" applyBorder="0" applyAlignment="0" applyProtection="0">
      <alignment vertical="center"/>
    </xf>
    <xf numFmtId="0" fontId="70" fillId="10" borderId="0" applyNumberFormat="0" applyBorder="0" applyAlignment="0" applyProtection="0">
      <alignment vertical="center"/>
    </xf>
    <xf numFmtId="0" fontId="70" fillId="10" borderId="0" applyNumberFormat="0" applyBorder="0" applyAlignment="0" applyProtection="0">
      <alignment vertical="center"/>
    </xf>
    <xf numFmtId="0" fontId="71" fillId="4"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70" fillId="10" borderId="0" applyNumberFormat="0" applyBorder="0" applyAlignment="0" applyProtection="0">
      <alignment vertical="center"/>
    </xf>
    <xf numFmtId="0" fontId="70" fillId="10" borderId="0" applyNumberFormat="0" applyBorder="0" applyAlignment="0" applyProtection="0">
      <alignment vertical="center"/>
    </xf>
    <xf numFmtId="0" fontId="70" fillId="10" borderId="0" applyNumberFormat="0" applyBorder="0" applyAlignment="0" applyProtection="0">
      <alignment vertical="center"/>
    </xf>
    <xf numFmtId="0" fontId="70" fillId="10" borderId="0" applyNumberFormat="0" applyBorder="0" applyAlignment="0" applyProtection="0">
      <alignment vertical="center"/>
    </xf>
    <xf numFmtId="0" fontId="70" fillId="10" borderId="0" applyNumberFormat="0" applyBorder="0" applyAlignment="0" applyProtection="0">
      <alignment vertical="center"/>
    </xf>
    <xf numFmtId="0" fontId="70" fillId="10" borderId="0" applyNumberFormat="0" applyBorder="0" applyAlignment="0" applyProtection="0">
      <alignment vertical="center"/>
    </xf>
    <xf numFmtId="0" fontId="70" fillId="10" borderId="0" applyNumberFormat="0" applyBorder="0" applyAlignment="0" applyProtection="0">
      <alignment vertical="center"/>
    </xf>
    <xf numFmtId="0" fontId="70" fillId="10" borderId="0" applyNumberFormat="0" applyBorder="0" applyAlignment="0" applyProtection="0">
      <alignment vertical="center"/>
    </xf>
    <xf numFmtId="0" fontId="70" fillId="10" borderId="0" applyNumberFormat="0" applyBorder="0" applyAlignment="0" applyProtection="0">
      <alignment vertical="center"/>
    </xf>
    <xf numFmtId="0" fontId="70" fillId="10" borderId="0" applyNumberFormat="0" applyBorder="0" applyAlignment="0" applyProtection="0">
      <alignment vertical="center"/>
    </xf>
    <xf numFmtId="0" fontId="70" fillId="10" borderId="0" applyNumberFormat="0" applyBorder="0" applyAlignment="0" applyProtection="0">
      <alignment vertical="center"/>
    </xf>
    <xf numFmtId="0" fontId="70" fillId="10" borderId="0" applyNumberFormat="0" applyBorder="0" applyAlignment="0" applyProtection="0">
      <alignment vertical="center"/>
    </xf>
    <xf numFmtId="0" fontId="70" fillId="10" borderId="0" applyNumberFormat="0" applyBorder="0" applyAlignment="0" applyProtection="0">
      <alignment vertical="center"/>
    </xf>
    <xf numFmtId="0" fontId="7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72" fillId="6" borderId="0" applyNumberFormat="0" applyBorder="0" applyAlignment="0" applyProtection="0">
      <alignment vertical="center"/>
    </xf>
    <xf numFmtId="0" fontId="72" fillId="6" borderId="0" applyNumberFormat="0" applyBorder="0" applyAlignment="0" applyProtection="0">
      <alignment vertical="center"/>
    </xf>
    <xf numFmtId="0" fontId="73" fillId="6" borderId="0" applyNumberFormat="0" applyBorder="0" applyAlignment="0" applyProtection="0">
      <alignment vertical="center"/>
    </xf>
    <xf numFmtId="0" fontId="72" fillId="6" borderId="0" applyNumberFormat="0" applyBorder="0" applyAlignment="0" applyProtection="0">
      <alignment vertical="center"/>
    </xf>
    <xf numFmtId="0" fontId="72" fillId="37" borderId="0" applyNumberFormat="0" applyBorder="0" applyAlignment="0" applyProtection="0"/>
    <xf numFmtId="0" fontId="72" fillId="6" borderId="0" applyNumberFormat="0" applyBorder="0" applyAlignment="0" applyProtection="0">
      <alignment vertical="center"/>
    </xf>
    <xf numFmtId="0" fontId="30" fillId="6" borderId="0" applyNumberFormat="0" applyBorder="0" applyAlignment="0" applyProtection="0">
      <alignment vertical="center"/>
    </xf>
    <xf numFmtId="0" fontId="72" fillId="6" borderId="0" applyNumberFormat="0" applyBorder="0" applyAlignment="0" applyProtection="0">
      <alignment vertical="center"/>
    </xf>
    <xf numFmtId="0" fontId="30" fillId="10" borderId="0" applyNumberFormat="0" applyBorder="0" applyAlignment="0" applyProtection="0">
      <alignment vertical="center"/>
    </xf>
    <xf numFmtId="0" fontId="74" fillId="4"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4" borderId="0" applyNumberFormat="0" applyBorder="0" applyAlignment="0" applyProtection="0">
      <alignment vertical="center"/>
    </xf>
    <xf numFmtId="0" fontId="71" fillId="4"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30" fillId="4" borderId="0" applyNumberFormat="0" applyBorder="0" applyAlignment="0" applyProtection="0">
      <alignment vertical="center"/>
    </xf>
    <xf numFmtId="0" fontId="30" fillId="6"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71"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71"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74"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72" fillId="6" borderId="0" applyNumberFormat="0" applyBorder="0" applyAlignment="0" applyProtection="0">
      <alignment vertical="center"/>
    </xf>
    <xf numFmtId="0" fontId="72" fillId="37" borderId="0" applyNumberFormat="0" applyBorder="0" applyAlignment="0" applyProtection="0"/>
    <xf numFmtId="0" fontId="30" fillId="6" borderId="0" applyNumberFormat="0" applyBorder="0" applyAlignment="0" applyProtection="0">
      <alignment vertical="center"/>
    </xf>
    <xf numFmtId="0" fontId="72" fillId="37" borderId="0" applyNumberFormat="0" applyBorder="0" applyAlignment="0" applyProtection="0"/>
    <xf numFmtId="0" fontId="73" fillId="4" borderId="0" applyNumberFormat="0" applyBorder="0" applyAlignment="0" applyProtection="0">
      <alignment vertical="center"/>
    </xf>
    <xf numFmtId="0" fontId="72" fillId="4" borderId="0" applyNumberFormat="0" applyBorder="0" applyAlignment="0" applyProtection="0">
      <alignment vertical="center"/>
    </xf>
    <xf numFmtId="0" fontId="72" fillId="4" borderId="0" applyNumberFormat="0" applyBorder="0" applyAlignment="0" applyProtection="0">
      <alignment vertical="center"/>
    </xf>
    <xf numFmtId="0" fontId="72" fillId="37" borderId="0" applyNumberFormat="0" applyBorder="0" applyAlignment="0" applyProtection="0"/>
    <xf numFmtId="0" fontId="72" fillId="4" borderId="0" applyNumberFormat="0" applyBorder="0" applyAlignment="0" applyProtection="0">
      <alignment vertical="center"/>
    </xf>
    <xf numFmtId="0" fontId="72" fillId="37" borderId="0" applyNumberFormat="0" applyBorder="0" applyAlignment="0" applyProtection="0"/>
    <xf numFmtId="0" fontId="30" fillId="4" borderId="0" applyNumberFormat="0" applyBorder="0" applyAlignment="0" applyProtection="0">
      <alignment vertical="center"/>
    </xf>
    <xf numFmtId="0" fontId="73" fillId="6" borderId="0" applyNumberFormat="0" applyBorder="0" applyAlignment="0" applyProtection="0">
      <alignment vertical="center"/>
    </xf>
    <xf numFmtId="0" fontId="72" fillId="6" borderId="0" applyNumberFormat="0" applyBorder="0" applyAlignment="0" applyProtection="0">
      <alignment vertical="center"/>
    </xf>
    <xf numFmtId="0" fontId="73" fillId="6" borderId="0" applyNumberFormat="0" applyBorder="0" applyAlignment="0" applyProtection="0">
      <alignment vertical="center"/>
    </xf>
    <xf numFmtId="0" fontId="30" fillId="10" borderId="0" applyNumberFormat="0" applyBorder="0" applyAlignment="0" applyProtection="0">
      <alignment vertical="center"/>
    </xf>
    <xf numFmtId="0" fontId="72" fillId="4" borderId="0" applyNumberFormat="0" applyBorder="0" applyAlignment="0" applyProtection="0">
      <alignment vertical="center"/>
    </xf>
    <xf numFmtId="0" fontId="30" fillId="4" borderId="0" applyNumberFormat="0" applyBorder="0" applyAlignment="0" applyProtection="0">
      <alignment vertical="center"/>
    </xf>
    <xf numFmtId="0" fontId="30" fillId="6" borderId="0" applyNumberFormat="0" applyBorder="0" applyAlignment="0" applyProtection="0">
      <alignment vertical="center"/>
    </xf>
    <xf numFmtId="0" fontId="71" fillId="4" borderId="0" applyNumberFormat="0" applyBorder="0" applyAlignment="0" applyProtection="0">
      <alignment vertical="center"/>
    </xf>
    <xf numFmtId="0" fontId="71"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73" fillId="6" borderId="0" applyNumberFormat="0" applyBorder="0" applyAlignment="0" applyProtection="0">
      <alignment vertical="center"/>
    </xf>
    <xf numFmtId="0" fontId="71" fillId="4" borderId="0" applyNumberFormat="0" applyBorder="0" applyAlignment="0" applyProtection="0">
      <alignment vertical="center"/>
    </xf>
    <xf numFmtId="0" fontId="30" fillId="4" borderId="0" applyNumberFormat="0" applyBorder="0" applyAlignment="0" applyProtection="0">
      <alignment vertical="center"/>
    </xf>
    <xf numFmtId="0" fontId="75" fillId="4" borderId="0" applyNumberFormat="0" applyBorder="0" applyAlignment="0" applyProtection="0">
      <alignment vertical="center"/>
    </xf>
    <xf numFmtId="0" fontId="30" fillId="6" borderId="0" applyNumberFormat="0" applyBorder="0" applyAlignment="0" applyProtection="0">
      <alignment vertical="center"/>
    </xf>
    <xf numFmtId="0" fontId="72" fillId="37" borderId="0" applyNumberFormat="0" applyBorder="0" applyAlignment="0" applyProtection="0"/>
    <xf numFmtId="0" fontId="30" fillId="6" borderId="0" applyNumberFormat="0" applyBorder="0" applyAlignment="0" applyProtection="0">
      <alignment vertical="center"/>
    </xf>
    <xf numFmtId="0" fontId="71" fillId="4" borderId="0" applyNumberFormat="0" applyBorder="0" applyAlignment="0" applyProtection="0">
      <alignment vertical="center"/>
    </xf>
    <xf numFmtId="0" fontId="71" fillId="4" borderId="0" applyNumberFormat="0" applyBorder="0" applyAlignment="0" applyProtection="0">
      <alignment vertical="center"/>
    </xf>
    <xf numFmtId="0" fontId="72" fillId="4" borderId="0" applyNumberFormat="0" applyBorder="0" applyAlignment="0" applyProtection="0">
      <alignment vertical="center"/>
    </xf>
    <xf numFmtId="0" fontId="72"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71"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71" fillId="4" borderId="0" applyNumberFormat="0" applyBorder="0" applyAlignment="0" applyProtection="0">
      <alignment vertical="center"/>
    </xf>
    <xf numFmtId="0" fontId="71" fillId="4" borderId="0" applyNumberFormat="0" applyBorder="0" applyAlignment="0" applyProtection="0">
      <alignment vertical="center"/>
    </xf>
    <xf numFmtId="0" fontId="30" fillId="4" borderId="0" applyNumberFormat="0" applyBorder="0" applyAlignment="0" applyProtection="0">
      <alignment vertical="center"/>
    </xf>
    <xf numFmtId="0" fontId="30" fillId="6"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74" fillId="6" borderId="0" applyNumberFormat="0" applyBorder="0" applyAlignment="0" applyProtection="0">
      <alignment vertical="center"/>
    </xf>
    <xf numFmtId="0" fontId="30" fillId="4" borderId="0" applyNumberFormat="0" applyBorder="0" applyAlignment="0" applyProtection="0">
      <alignment vertical="center"/>
    </xf>
    <xf numFmtId="0" fontId="71" fillId="4" borderId="0" applyNumberFormat="0" applyBorder="0" applyAlignment="0" applyProtection="0">
      <alignment vertical="center"/>
    </xf>
    <xf numFmtId="0" fontId="71" fillId="4" borderId="0" applyNumberFormat="0" applyBorder="0" applyAlignment="0" applyProtection="0">
      <alignment vertical="center"/>
    </xf>
    <xf numFmtId="0" fontId="30" fillId="4" borderId="0" applyNumberFormat="0" applyBorder="0" applyAlignment="0" applyProtection="0">
      <alignment vertical="center"/>
    </xf>
    <xf numFmtId="0" fontId="30" fillId="6" borderId="0" applyNumberFormat="0" applyBorder="0" applyAlignment="0" applyProtection="0">
      <alignment vertical="center"/>
    </xf>
    <xf numFmtId="0" fontId="71"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71"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73" fillId="6" borderId="0" applyNumberFormat="0" applyBorder="0" applyAlignment="0" applyProtection="0">
      <alignment vertical="center"/>
    </xf>
    <xf numFmtId="0" fontId="71" fillId="4" borderId="0" applyNumberFormat="0" applyBorder="0" applyAlignment="0" applyProtection="0">
      <alignment vertical="center"/>
    </xf>
    <xf numFmtId="0" fontId="74" fillId="6" borderId="0" applyNumberFormat="0" applyBorder="0" applyAlignment="0" applyProtection="0">
      <alignment vertical="center"/>
    </xf>
    <xf numFmtId="0" fontId="76"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77" fillId="0" borderId="17" applyNumberFormat="0" applyFill="0" applyAlignment="0" applyProtection="0">
      <alignment vertical="center"/>
    </xf>
    <xf numFmtId="0" fontId="77" fillId="0" borderId="17" applyNumberFormat="0" applyFill="0" applyAlignment="0" applyProtection="0">
      <alignment vertical="center"/>
    </xf>
    <xf numFmtId="0" fontId="77" fillId="0" borderId="17" applyNumberFormat="0" applyFill="0" applyAlignment="0" applyProtection="0">
      <alignment vertical="center"/>
    </xf>
    <xf numFmtId="0" fontId="77" fillId="0" borderId="17" applyNumberFormat="0" applyFill="0" applyAlignment="0" applyProtection="0">
      <alignment vertical="center"/>
    </xf>
    <xf numFmtId="0" fontId="77" fillId="0" borderId="17" applyNumberFormat="0" applyFill="0" applyAlignment="0" applyProtection="0">
      <alignment vertical="center"/>
    </xf>
    <xf numFmtId="0" fontId="77" fillId="0" borderId="17" applyNumberFormat="0" applyFill="0" applyAlignment="0" applyProtection="0">
      <alignment vertical="center"/>
    </xf>
    <xf numFmtId="0" fontId="77" fillId="0" borderId="17" applyNumberFormat="0" applyFill="0" applyAlignment="0" applyProtection="0">
      <alignment vertical="center"/>
    </xf>
    <xf numFmtId="0" fontId="77" fillId="0" borderId="17" applyNumberFormat="0" applyFill="0" applyAlignment="0" applyProtection="0">
      <alignment vertical="center"/>
    </xf>
    <xf numFmtId="0" fontId="77" fillId="0" borderId="17" applyNumberFormat="0" applyFill="0" applyAlignment="0" applyProtection="0">
      <alignment vertical="center"/>
    </xf>
    <xf numFmtId="0" fontId="77" fillId="0" borderId="17" applyNumberFormat="0" applyFill="0" applyAlignment="0" applyProtection="0">
      <alignment vertical="center"/>
    </xf>
    <xf numFmtId="0" fontId="78"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8" fillId="0" borderId="17" applyNumberFormat="0" applyFill="0" applyAlignment="0" applyProtection="0">
      <alignment vertical="center"/>
    </xf>
    <xf numFmtId="0" fontId="77" fillId="0" borderId="17" applyNumberFormat="0" applyFill="0" applyAlignment="0" applyProtection="0">
      <alignment vertical="center"/>
    </xf>
    <xf numFmtId="0" fontId="77" fillId="0" borderId="17" applyNumberFormat="0" applyFill="0" applyAlignment="0" applyProtection="0">
      <alignment vertical="center"/>
    </xf>
    <xf numFmtId="0" fontId="77" fillId="0" borderId="17" applyNumberFormat="0" applyFill="0" applyAlignment="0" applyProtection="0">
      <alignment vertical="center"/>
    </xf>
    <xf numFmtId="0" fontId="77" fillId="0" borderId="17" applyNumberFormat="0" applyFill="0" applyAlignment="0" applyProtection="0">
      <alignment vertical="center"/>
    </xf>
    <xf numFmtId="0" fontId="77" fillId="0" borderId="17" applyNumberFormat="0" applyFill="0" applyAlignment="0" applyProtection="0">
      <alignment vertical="center"/>
    </xf>
    <xf numFmtId="0" fontId="77" fillId="0" borderId="17" applyNumberFormat="0" applyFill="0" applyAlignment="0" applyProtection="0">
      <alignment vertical="center"/>
    </xf>
    <xf numFmtId="0" fontId="77" fillId="0" borderId="17" applyNumberFormat="0" applyFill="0" applyAlignment="0" applyProtection="0">
      <alignment vertical="center"/>
    </xf>
    <xf numFmtId="0" fontId="77" fillId="0" borderId="17" applyNumberFormat="0" applyFill="0" applyAlignment="0" applyProtection="0">
      <alignment vertical="center"/>
    </xf>
    <xf numFmtId="0" fontId="77" fillId="0" borderId="17" applyNumberFormat="0" applyFill="0" applyAlignment="0" applyProtection="0">
      <alignment vertical="center"/>
    </xf>
    <xf numFmtId="0" fontId="77" fillId="0" borderId="17" applyNumberFormat="0" applyFill="0" applyAlignment="0" applyProtection="0">
      <alignment vertical="center"/>
    </xf>
    <xf numFmtId="0" fontId="77" fillId="0" borderId="17" applyNumberFormat="0" applyFill="0" applyAlignment="0" applyProtection="0">
      <alignment vertical="center"/>
    </xf>
    <xf numFmtId="0" fontId="77" fillId="0" borderId="17" applyNumberFormat="0" applyFill="0" applyAlignment="0" applyProtection="0">
      <alignment vertical="center"/>
    </xf>
    <xf numFmtId="0" fontId="77" fillId="0" borderId="17" applyNumberFormat="0" applyFill="0" applyAlignment="0" applyProtection="0">
      <alignment vertical="center"/>
    </xf>
    <xf numFmtId="0" fontId="81" fillId="44" borderId="1" applyNumberFormat="0" applyAlignment="0" applyProtection="0">
      <alignment vertical="center"/>
    </xf>
    <xf numFmtId="0" fontId="81" fillId="44" borderId="1" applyNumberFormat="0" applyAlignment="0" applyProtection="0">
      <alignment vertical="center"/>
    </xf>
    <xf numFmtId="0" fontId="81" fillId="44" borderId="1" applyNumberFormat="0" applyAlignment="0" applyProtection="0">
      <alignment vertical="center"/>
    </xf>
    <xf numFmtId="0" fontId="81" fillId="44" borderId="1" applyNumberFormat="0" applyAlignment="0" applyProtection="0">
      <alignment vertical="center"/>
    </xf>
    <xf numFmtId="0" fontId="81" fillId="44" borderId="1" applyNumberFormat="0" applyAlignment="0" applyProtection="0">
      <alignment vertical="center"/>
    </xf>
    <xf numFmtId="0" fontId="81" fillId="44" borderId="1" applyNumberFormat="0" applyAlignment="0" applyProtection="0">
      <alignment vertical="center"/>
    </xf>
    <xf numFmtId="0" fontId="81" fillId="44" borderId="1" applyNumberFormat="0" applyAlignment="0" applyProtection="0">
      <alignment vertical="center"/>
    </xf>
    <xf numFmtId="0" fontId="81" fillId="44" borderId="1" applyNumberFormat="0" applyAlignment="0" applyProtection="0">
      <alignment vertical="center"/>
    </xf>
    <xf numFmtId="0" fontId="81" fillId="44" borderId="1" applyNumberFormat="0" applyAlignment="0" applyProtection="0">
      <alignment vertical="center"/>
    </xf>
    <xf numFmtId="0" fontId="81" fillId="44" borderId="1" applyNumberFormat="0" applyAlignment="0" applyProtection="0">
      <alignment vertical="center"/>
    </xf>
    <xf numFmtId="0" fontId="82" fillId="42"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82" fillId="42" borderId="1" applyNumberFormat="0" applyAlignment="0" applyProtection="0">
      <alignment vertical="center"/>
    </xf>
    <xf numFmtId="0" fontId="81" fillId="44" borderId="1" applyNumberFormat="0" applyAlignment="0" applyProtection="0">
      <alignment vertical="center"/>
    </xf>
    <xf numFmtId="0" fontId="81" fillId="44" borderId="1" applyNumberFormat="0" applyAlignment="0" applyProtection="0">
      <alignment vertical="center"/>
    </xf>
    <xf numFmtId="0" fontId="81" fillId="44" borderId="1" applyNumberFormat="0" applyAlignment="0" applyProtection="0">
      <alignment vertical="center"/>
    </xf>
    <xf numFmtId="0" fontId="81" fillId="44" borderId="1" applyNumberFormat="0" applyAlignment="0" applyProtection="0">
      <alignment vertical="center"/>
    </xf>
    <xf numFmtId="0" fontId="81" fillId="44" borderId="1" applyNumberFormat="0" applyAlignment="0" applyProtection="0">
      <alignment vertical="center"/>
    </xf>
    <xf numFmtId="0" fontId="81" fillId="44" borderId="1" applyNumberFormat="0" applyAlignment="0" applyProtection="0">
      <alignment vertical="center"/>
    </xf>
    <xf numFmtId="0" fontId="81" fillId="44" borderId="1" applyNumberFormat="0" applyAlignment="0" applyProtection="0">
      <alignment vertical="center"/>
    </xf>
    <xf numFmtId="0" fontId="81" fillId="44" borderId="1" applyNumberFormat="0" applyAlignment="0" applyProtection="0">
      <alignment vertical="center"/>
    </xf>
    <xf numFmtId="0" fontId="81" fillId="44" borderId="1" applyNumberFormat="0" applyAlignment="0" applyProtection="0">
      <alignment vertical="center"/>
    </xf>
    <xf numFmtId="0" fontId="81" fillId="44" borderId="1" applyNumberFormat="0" applyAlignment="0" applyProtection="0">
      <alignment vertical="center"/>
    </xf>
    <xf numFmtId="0" fontId="81" fillId="44" borderId="1" applyNumberFormat="0" applyAlignment="0" applyProtection="0">
      <alignment vertical="center"/>
    </xf>
    <xf numFmtId="0" fontId="81" fillId="44" borderId="1" applyNumberFormat="0" applyAlignment="0" applyProtection="0">
      <alignment vertical="center"/>
    </xf>
    <xf numFmtId="0" fontId="81" fillId="44" borderId="1" applyNumberFormat="0" applyAlignment="0" applyProtection="0">
      <alignment vertical="center"/>
    </xf>
    <xf numFmtId="0" fontId="83" fillId="53" borderId="2" applyNumberFormat="0" applyAlignment="0" applyProtection="0">
      <alignment vertical="center"/>
    </xf>
    <xf numFmtId="0" fontId="83" fillId="53" borderId="2" applyNumberFormat="0" applyAlignment="0" applyProtection="0">
      <alignment vertical="center"/>
    </xf>
    <xf numFmtId="0" fontId="83" fillId="53" borderId="2" applyNumberFormat="0" applyAlignment="0" applyProtection="0">
      <alignment vertical="center"/>
    </xf>
    <xf numFmtId="0" fontId="83" fillId="53" borderId="2" applyNumberFormat="0" applyAlignment="0" applyProtection="0">
      <alignment vertical="center"/>
    </xf>
    <xf numFmtId="0" fontId="83" fillId="53" borderId="2" applyNumberFormat="0" applyAlignment="0" applyProtection="0">
      <alignment vertical="center"/>
    </xf>
    <xf numFmtId="0" fontId="83" fillId="53" borderId="2" applyNumberFormat="0" applyAlignment="0" applyProtection="0">
      <alignment vertical="center"/>
    </xf>
    <xf numFmtId="0" fontId="83" fillId="53" borderId="2" applyNumberFormat="0" applyAlignment="0" applyProtection="0">
      <alignment vertical="center"/>
    </xf>
    <xf numFmtId="0" fontId="83" fillId="53" borderId="2" applyNumberFormat="0" applyAlignment="0" applyProtection="0">
      <alignment vertical="center"/>
    </xf>
    <xf numFmtId="0" fontId="83" fillId="53" borderId="2" applyNumberFormat="0" applyAlignment="0" applyProtection="0">
      <alignment vertical="center"/>
    </xf>
    <xf numFmtId="0" fontId="83" fillId="53" borderId="2" applyNumberFormat="0" applyAlignment="0" applyProtection="0">
      <alignment vertical="center"/>
    </xf>
    <xf numFmtId="0" fontId="84" fillId="4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84" fillId="43" borderId="2" applyNumberFormat="0" applyAlignment="0" applyProtection="0">
      <alignment vertical="center"/>
    </xf>
    <xf numFmtId="0" fontId="83" fillId="53" borderId="2" applyNumberFormat="0" applyAlignment="0" applyProtection="0">
      <alignment vertical="center"/>
    </xf>
    <xf numFmtId="0" fontId="83" fillId="53" borderId="2" applyNumberFormat="0" applyAlignment="0" applyProtection="0">
      <alignment vertical="center"/>
    </xf>
    <xf numFmtId="0" fontId="83" fillId="53" borderId="2" applyNumberFormat="0" applyAlignment="0" applyProtection="0">
      <alignment vertical="center"/>
    </xf>
    <xf numFmtId="0" fontId="83" fillId="53" borderId="2" applyNumberFormat="0" applyAlignment="0" applyProtection="0">
      <alignment vertical="center"/>
    </xf>
    <xf numFmtId="0" fontId="83" fillId="53" borderId="2" applyNumberFormat="0" applyAlignment="0" applyProtection="0">
      <alignment vertical="center"/>
    </xf>
    <xf numFmtId="0" fontId="83" fillId="53" borderId="2" applyNumberFormat="0" applyAlignment="0" applyProtection="0">
      <alignment vertical="center"/>
    </xf>
    <xf numFmtId="0" fontId="83" fillId="53" borderId="2" applyNumberFormat="0" applyAlignment="0" applyProtection="0">
      <alignment vertical="center"/>
    </xf>
    <xf numFmtId="0" fontId="83" fillId="53" borderId="2" applyNumberFormat="0" applyAlignment="0" applyProtection="0">
      <alignment vertical="center"/>
    </xf>
    <xf numFmtId="0" fontId="83" fillId="53" borderId="2" applyNumberFormat="0" applyAlignment="0" applyProtection="0">
      <alignment vertical="center"/>
    </xf>
    <xf numFmtId="0" fontId="83" fillId="53" borderId="2" applyNumberFormat="0" applyAlignment="0" applyProtection="0">
      <alignment vertical="center"/>
    </xf>
    <xf numFmtId="0" fontId="83" fillId="53" borderId="2" applyNumberFormat="0" applyAlignment="0" applyProtection="0">
      <alignment vertical="center"/>
    </xf>
    <xf numFmtId="0" fontId="83" fillId="53" borderId="2" applyNumberFormat="0" applyAlignment="0" applyProtection="0">
      <alignment vertical="center"/>
    </xf>
    <xf numFmtId="0" fontId="83" fillId="53" borderId="2" applyNumberFormat="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59" fillId="0" borderId="16" applyNumberFormat="0" applyFill="0" applyProtection="0">
      <alignment horizontal="left"/>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8"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9" fillId="0" borderId="9" applyNumberFormat="0" applyFill="0" applyAlignment="0" applyProtection="0">
      <alignment vertical="center"/>
    </xf>
    <xf numFmtId="0" fontId="89" fillId="0" borderId="9" applyNumberFormat="0" applyFill="0" applyAlignment="0" applyProtection="0">
      <alignment vertical="center"/>
    </xf>
    <xf numFmtId="0" fontId="89" fillId="0" borderId="9" applyNumberFormat="0" applyFill="0" applyAlignment="0" applyProtection="0">
      <alignment vertical="center"/>
    </xf>
    <xf numFmtId="0" fontId="89" fillId="0" borderId="9" applyNumberFormat="0" applyFill="0" applyAlignment="0" applyProtection="0">
      <alignment vertical="center"/>
    </xf>
    <xf numFmtId="0" fontId="89" fillId="0" borderId="9" applyNumberFormat="0" applyFill="0" applyAlignment="0" applyProtection="0">
      <alignment vertical="center"/>
    </xf>
    <xf numFmtId="0" fontId="89" fillId="0" borderId="9" applyNumberFormat="0" applyFill="0" applyAlignment="0" applyProtection="0">
      <alignment vertical="center"/>
    </xf>
    <xf numFmtId="0" fontId="89" fillId="0" borderId="9" applyNumberFormat="0" applyFill="0" applyAlignment="0" applyProtection="0">
      <alignment vertical="center"/>
    </xf>
    <xf numFmtId="0" fontId="89" fillId="0" borderId="9" applyNumberFormat="0" applyFill="0" applyAlignment="0" applyProtection="0">
      <alignment vertical="center"/>
    </xf>
    <xf numFmtId="0" fontId="89" fillId="0" borderId="9" applyNumberFormat="0" applyFill="0" applyAlignment="0" applyProtection="0">
      <alignment vertical="center"/>
    </xf>
    <xf numFmtId="0" fontId="89" fillId="0" borderId="9" applyNumberFormat="0" applyFill="0" applyAlignment="0" applyProtection="0">
      <alignment vertical="center"/>
    </xf>
    <xf numFmtId="0" fontId="9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90" fillId="0" borderId="9" applyNumberFormat="0" applyFill="0" applyAlignment="0" applyProtection="0">
      <alignment vertical="center"/>
    </xf>
    <xf numFmtId="0" fontId="89" fillId="0" borderId="9" applyNumberFormat="0" applyFill="0" applyAlignment="0" applyProtection="0">
      <alignment vertical="center"/>
    </xf>
    <xf numFmtId="0" fontId="89" fillId="0" borderId="9" applyNumberFormat="0" applyFill="0" applyAlignment="0" applyProtection="0">
      <alignment vertical="center"/>
    </xf>
    <xf numFmtId="0" fontId="89" fillId="0" borderId="9" applyNumberFormat="0" applyFill="0" applyAlignment="0" applyProtection="0">
      <alignment vertical="center"/>
    </xf>
    <xf numFmtId="0" fontId="89" fillId="0" borderId="9" applyNumberFormat="0" applyFill="0" applyAlignment="0" applyProtection="0">
      <alignment vertical="center"/>
    </xf>
    <xf numFmtId="0" fontId="89" fillId="0" borderId="9" applyNumberFormat="0" applyFill="0" applyAlignment="0" applyProtection="0">
      <alignment vertical="center"/>
    </xf>
    <xf numFmtId="0" fontId="89" fillId="0" borderId="9" applyNumberFormat="0" applyFill="0" applyAlignment="0" applyProtection="0">
      <alignment vertical="center"/>
    </xf>
    <xf numFmtId="0" fontId="89" fillId="0" borderId="9" applyNumberFormat="0" applyFill="0" applyAlignment="0" applyProtection="0">
      <alignment vertical="center"/>
    </xf>
    <xf numFmtId="0" fontId="89" fillId="0" borderId="9" applyNumberFormat="0" applyFill="0" applyAlignment="0" applyProtection="0">
      <alignment vertical="center"/>
    </xf>
    <xf numFmtId="0" fontId="89" fillId="0" borderId="9" applyNumberFormat="0" applyFill="0" applyAlignment="0" applyProtection="0">
      <alignment vertical="center"/>
    </xf>
    <xf numFmtId="0" fontId="89" fillId="0" borderId="9" applyNumberFormat="0" applyFill="0" applyAlignment="0" applyProtection="0">
      <alignment vertical="center"/>
    </xf>
    <xf numFmtId="0" fontId="89" fillId="0" borderId="9" applyNumberFormat="0" applyFill="0" applyAlignment="0" applyProtection="0">
      <alignment vertical="center"/>
    </xf>
    <xf numFmtId="0" fontId="89" fillId="0" borderId="9" applyNumberFormat="0" applyFill="0" applyAlignment="0" applyProtection="0">
      <alignment vertical="center"/>
    </xf>
    <xf numFmtId="0" fontId="89" fillId="0" borderId="9" applyNumberFormat="0" applyFill="0" applyAlignment="0" applyProtection="0">
      <alignment vertical="center"/>
    </xf>
    <xf numFmtId="192" fontId="8" fillId="0" borderId="0" applyFont="0" applyFill="0" applyBorder="0" applyAlignment="0" applyProtection="0"/>
    <xf numFmtId="193" fontId="8" fillId="0" borderId="0" applyFont="0" applyFill="0" applyBorder="0" applyAlignment="0" applyProtection="0"/>
    <xf numFmtId="194" fontId="8" fillId="0" borderId="0" applyFont="0" applyFill="0" applyBorder="0" applyAlignment="0" applyProtection="0"/>
    <xf numFmtId="195" fontId="8" fillId="0" borderId="0" applyFont="0" applyFill="0" applyBorder="0" applyAlignment="0" applyProtection="0"/>
    <xf numFmtId="0" fontId="28" fillId="0" borderId="0"/>
    <xf numFmtId="41" fontId="28" fillId="0" borderId="0" applyFont="0" applyFill="0" applyBorder="0" applyAlignment="0" applyProtection="0"/>
    <xf numFmtId="43" fontId="28"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alignment vertical="center"/>
    </xf>
    <xf numFmtId="43" fontId="14" fillId="0" borderId="0" applyFont="0" applyFill="0" applyBorder="0" applyAlignment="0" applyProtection="0">
      <alignment vertical="center"/>
    </xf>
    <xf numFmtId="43" fontId="1" fillId="0" borderId="0" applyFont="0" applyFill="0" applyBorder="0" applyAlignment="0" applyProtection="0"/>
    <xf numFmtId="41" fontId="17" fillId="0" borderId="0" applyFont="0" applyFill="0" applyBorder="0" applyAlignment="0" applyProtection="0">
      <alignment vertical="center"/>
    </xf>
    <xf numFmtId="41" fontId="1" fillId="0" borderId="0" applyFont="0" applyFill="0" applyBorder="0" applyAlignment="0" applyProtection="0">
      <alignment vertical="center"/>
    </xf>
    <xf numFmtId="43" fontId="1" fillId="0" borderId="0" applyFont="0" applyFill="0" applyBorder="0" applyAlignment="0" applyProtection="0"/>
    <xf numFmtId="0" fontId="69" fillId="0" borderId="0"/>
    <xf numFmtId="0" fontId="80" fillId="54" borderId="0" applyNumberFormat="0" applyBorder="0" applyAlignment="0" applyProtection="0"/>
    <xf numFmtId="0" fontId="80" fillId="55" borderId="0" applyNumberFormat="0" applyBorder="0" applyAlignment="0" applyProtection="0"/>
    <xf numFmtId="0" fontId="80" fillId="56" borderId="0" applyNumberFormat="0" applyBorder="0" applyAlignment="0" applyProtection="0"/>
    <xf numFmtId="0" fontId="19" fillId="58" borderId="0" applyNumberFormat="0" applyBorder="0" applyAlignment="0" applyProtection="0">
      <alignment vertical="center"/>
    </xf>
    <xf numFmtId="0" fontId="19" fillId="58" borderId="0" applyNumberFormat="0" applyBorder="0" applyAlignment="0" applyProtection="0">
      <alignment vertical="center"/>
    </xf>
    <xf numFmtId="0" fontId="19" fillId="58" borderId="0" applyNumberFormat="0" applyBorder="0" applyAlignment="0" applyProtection="0">
      <alignment vertical="center"/>
    </xf>
    <xf numFmtId="0" fontId="19" fillId="58" borderId="0" applyNumberFormat="0" applyBorder="0" applyAlignment="0" applyProtection="0">
      <alignment vertical="center"/>
    </xf>
    <xf numFmtId="0" fontId="19" fillId="58" borderId="0" applyNumberFormat="0" applyBorder="0" applyAlignment="0" applyProtection="0">
      <alignment vertical="center"/>
    </xf>
    <xf numFmtId="0" fontId="19" fillId="58" borderId="0" applyNumberFormat="0" applyBorder="0" applyAlignment="0" applyProtection="0">
      <alignment vertical="center"/>
    </xf>
    <xf numFmtId="0" fontId="19" fillId="58" borderId="0" applyNumberFormat="0" applyBorder="0" applyAlignment="0" applyProtection="0">
      <alignment vertical="center"/>
    </xf>
    <xf numFmtId="0" fontId="19" fillId="58" borderId="0" applyNumberFormat="0" applyBorder="0" applyAlignment="0" applyProtection="0">
      <alignment vertical="center"/>
    </xf>
    <xf numFmtId="0" fontId="19" fillId="58" borderId="0" applyNumberFormat="0" applyBorder="0" applyAlignment="0" applyProtection="0">
      <alignment vertical="center"/>
    </xf>
    <xf numFmtId="0" fontId="19" fillId="58" borderId="0" applyNumberFormat="0" applyBorder="0" applyAlignment="0" applyProtection="0">
      <alignment vertical="center"/>
    </xf>
    <xf numFmtId="0" fontId="20" fillId="57"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9" fillId="58" borderId="0" applyNumberFormat="0" applyBorder="0" applyAlignment="0" applyProtection="0">
      <alignment vertical="center"/>
    </xf>
    <xf numFmtId="0" fontId="19" fillId="58" borderId="0" applyNumberFormat="0" applyBorder="0" applyAlignment="0" applyProtection="0">
      <alignment vertical="center"/>
    </xf>
    <xf numFmtId="0" fontId="19" fillId="58" borderId="0" applyNumberFormat="0" applyBorder="0" applyAlignment="0" applyProtection="0">
      <alignment vertical="center"/>
    </xf>
    <xf numFmtId="0" fontId="19" fillId="58" borderId="0" applyNumberFormat="0" applyBorder="0" applyAlignment="0" applyProtection="0">
      <alignment vertical="center"/>
    </xf>
    <xf numFmtId="0" fontId="19" fillId="58" borderId="0" applyNumberFormat="0" applyBorder="0" applyAlignment="0" applyProtection="0">
      <alignment vertical="center"/>
    </xf>
    <xf numFmtId="0" fontId="19" fillId="58" borderId="0" applyNumberFormat="0" applyBorder="0" applyAlignment="0" applyProtection="0">
      <alignment vertical="center"/>
    </xf>
    <xf numFmtId="0" fontId="19" fillId="58" borderId="0" applyNumberFormat="0" applyBorder="0" applyAlignment="0" applyProtection="0">
      <alignment vertical="center"/>
    </xf>
    <xf numFmtId="0" fontId="19" fillId="58" borderId="0" applyNumberFormat="0" applyBorder="0" applyAlignment="0" applyProtection="0">
      <alignment vertical="center"/>
    </xf>
    <xf numFmtId="0" fontId="19" fillId="58" borderId="0" applyNumberFormat="0" applyBorder="0" applyAlignment="0" applyProtection="0">
      <alignment vertical="center"/>
    </xf>
    <xf numFmtId="0" fontId="19" fillId="58" borderId="0" applyNumberFormat="0" applyBorder="0" applyAlignment="0" applyProtection="0">
      <alignment vertical="center"/>
    </xf>
    <xf numFmtId="0" fontId="19" fillId="58" borderId="0" applyNumberFormat="0" applyBorder="0" applyAlignment="0" applyProtection="0">
      <alignment vertical="center"/>
    </xf>
    <xf numFmtId="0" fontId="19" fillId="58" borderId="0" applyNumberFormat="0" applyBorder="0" applyAlignment="0" applyProtection="0">
      <alignment vertical="center"/>
    </xf>
    <xf numFmtId="0" fontId="19" fillId="58" borderId="0" applyNumberFormat="0" applyBorder="0" applyAlignment="0" applyProtection="0">
      <alignment vertical="center"/>
    </xf>
    <xf numFmtId="0" fontId="19" fillId="58" borderId="0" applyNumberFormat="0" applyBorder="0" applyAlignment="0" applyProtection="0">
      <alignment vertical="center"/>
    </xf>
    <xf numFmtId="0" fontId="19" fillId="60" borderId="0" applyNumberFormat="0" applyBorder="0" applyAlignment="0" applyProtection="0">
      <alignment vertical="center"/>
    </xf>
    <xf numFmtId="0" fontId="19" fillId="60" borderId="0" applyNumberFormat="0" applyBorder="0" applyAlignment="0" applyProtection="0">
      <alignment vertical="center"/>
    </xf>
    <xf numFmtId="0" fontId="19" fillId="60" borderId="0" applyNumberFormat="0" applyBorder="0" applyAlignment="0" applyProtection="0">
      <alignment vertical="center"/>
    </xf>
    <xf numFmtId="0" fontId="19" fillId="60" borderId="0" applyNumberFormat="0" applyBorder="0" applyAlignment="0" applyProtection="0">
      <alignment vertical="center"/>
    </xf>
    <xf numFmtId="0" fontId="19" fillId="60" borderId="0" applyNumberFormat="0" applyBorder="0" applyAlignment="0" applyProtection="0">
      <alignment vertical="center"/>
    </xf>
    <xf numFmtId="0" fontId="19" fillId="60" borderId="0" applyNumberFormat="0" applyBorder="0" applyAlignment="0" applyProtection="0">
      <alignment vertical="center"/>
    </xf>
    <xf numFmtId="0" fontId="19" fillId="60" borderId="0" applyNumberFormat="0" applyBorder="0" applyAlignment="0" applyProtection="0">
      <alignment vertical="center"/>
    </xf>
    <xf numFmtId="0" fontId="19" fillId="60" borderId="0" applyNumberFormat="0" applyBorder="0" applyAlignment="0" applyProtection="0">
      <alignment vertical="center"/>
    </xf>
    <xf numFmtId="0" fontId="19" fillId="60" borderId="0" applyNumberFormat="0" applyBorder="0" applyAlignment="0" applyProtection="0">
      <alignment vertical="center"/>
    </xf>
    <xf numFmtId="0" fontId="19" fillId="60" borderId="0" applyNumberFormat="0" applyBorder="0" applyAlignment="0" applyProtection="0">
      <alignment vertical="center"/>
    </xf>
    <xf numFmtId="0" fontId="20" fillId="59"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9" fillId="60" borderId="0" applyNumberFormat="0" applyBorder="0" applyAlignment="0" applyProtection="0">
      <alignment vertical="center"/>
    </xf>
    <xf numFmtId="0" fontId="19" fillId="60" borderId="0" applyNumberFormat="0" applyBorder="0" applyAlignment="0" applyProtection="0">
      <alignment vertical="center"/>
    </xf>
    <xf numFmtId="0" fontId="19" fillId="60" borderId="0" applyNumberFormat="0" applyBorder="0" applyAlignment="0" applyProtection="0">
      <alignment vertical="center"/>
    </xf>
    <xf numFmtId="0" fontId="19" fillId="60" borderId="0" applyNumberFormat="0" applyBorder="0" applyAlignment="0" applyProtection="0">
      <alignment vertical="center"/>
    </xf>
    <xf numFmtId="0" fontId="19" fillId="60" borderId="0" applyNumberFormat="0" applyBorder="0" applyAlignment="0" applyProtection="0">
      <alignment vertical="center"/>
    </xf>
    <xf numFmtId="0" fontId="19" fillId="60" borderId="0" applyNumberFormat="0" applyBorder="0" applyAlignment="0" applyProtection="0">
      <alignment vertical="center"/>
    </xf>
    <xf numFmtId="0" fontId="19" fillId="60" borderId="0" applyNumberFormat="0" applyBorder="0" applyAlignment="0" applyProtection="0">
      <alignment vertical="center"/>
    </xf>
    <xf numFmtId="0" fontId="19" fillId="60" borderId="0" applyNumberFormat="0" applyBorder="0" applyAlignment="0" applyProtection="0">
      <alignment vertical="center"/>
    </xf>
    <xf numFmtId="0" fontId="19" fillId="60" borderId="0" applyNumberFormat="0" applyBorder="0" applyAlignment="0" applyProtection="0">
      <alignment vertical="center"/>
    </xf>
    <xf numFmtId="0" fontId="19" fillId="60" borderId="0" applyNumberFormat="0" applyBorder="0" applyAlignment="0" applyProtection="0">
      <alignment vertical="center"/>
    </xf>
    <xf numFmtId="0" fontId="19" fillId="60" borderId="0" applyNumberFormat="0" applyBorder="0" applyAlignment="0" applyProtection="0">
      <alignment vertical="center"/>
    </xf>
    <xf numFmtId="0" fontId="19" fillId="60" borderId="0" applyNumberFormat="0" applyBorder="0" applyAlignment="0" applyProtection="0">
      <alignment vertical="center"/>
    </xf>
    <xf numFmtId="0" fontId="19" fillId="60" borderId="0" applyNumberFormat="0" applyBorder="0" applyAlignment="0" applyProtection="0">
      <alignment vertical="center"/>
    </xf>
    <xf numFmtId="0" fontId="19" fillId="60" borderId="0" applyNumberFormat="0" applyBorder="0" applyAlignment="0" applyProtection="0">
      <alignment vertical="center"/>
    </xf>
    <xf numFmtId="0" fontId="19" fillId="62" borderId="0" applyNumberFormat="0" applyBorder="0" applyAlignment="0" applyProtection="0">
      <alignment vertical="center"/>
    </xf>
    <xf numFmtId="0" fontId="19" fillId="62" borderId="0" applyNumberFormat="0" applyBorder="0" applyAlignment="0" applyProtection="0">
      <alignment vertical="center"/>
    </xf>
    <xf numFmtId="0" fontId="19" fillId="62" borderId="0" applyNumberFormat="0" applyBorder="0" applyAlignment="0" applyProtection="0">
      <alignment vertical="center"/>
    </xf>
    <xf numFmtId="0" fontId="19" fillId="62" borderId="0" applyNumberFormat="0" applyBorder="0" applyAlignment="0" applyProtection="0">
      <alignment vertical="center"/>
    </xf>
    <xf numFmtId="0" fontId="19" fillId="62" borderId="0" applyNumberFormat="0" applyBorder="0" applyAlignment="0" applyProtection="0">
      <alignment vertical="center"/>
    </xf>
    <xf numFmtId="0" fontId="19" fillId="62" borderId="0" applyNumberFormat="0" applyBorder="0" applyAlignment="0" applyProtection="0">
      <alignment vertical="center"/>
    </xf>
    <xf numFmtId="0" fontId="19" fillId="62" borderId="0" applyNumberFormat="0" applyBorder="0" applyAlignment="0" applyProtection="0">
      <alignment vertical="center"/>
    </xf>
    <xf numFmtId="0" fontId="19" fillId="62" borderId="0" applyNumberFormat="0" applyBorder="0" applyAlignment="0" applyProtection="0">
      <alignment vertical="center"/>
    </xf>
    <xf numFmtId="0" fontId="19" fillId="62" borderId="0" applyNumberFormat="0" applyBorder="0" applyAlignment="0" applyProtection="0">
      <alignment vertical="center"/>
    </xf>
    <xf numFmtId="0" fontId="19" fillId="62" borderId="0" applyNumberFormat="0" applyBorder="0" applyAlignment="0" applyProtection="0">
      <alignment vertical="center"/>
    </xf>
    <xf numFmtId="0" fontId="20" fillId="61"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9" fillId="62" borderId="0" applyNumberFormat="0" applyBorder="0" applyAlignment="0" applyProtection="0">
      <alignment vertical="center"/>
    </xf>
    <xf numFmtId="0" fontId="19" fillId="62" borderId="0" applyNumberFormat="0" applyBorder="0" applyAlignment="0" applyProtection="0">
      <alignment vertical="center"/>
    </xf>
    <xf numFmtId="0" fontId="19" fillId="62" borderId="0" applyNumberFormat="0" applyBorder="0" applyAlignment="0" applyProtection="0">
      <alignment vertical="center"/>
    </xf>
    <xf numFmtId="0" fontId="19" fillId="62" borderId="0" applyNumberFormat="0" applyBorder="0" applyAlignment="0" applyProtection="0">
      <alignment vertical="center"/>
    </xf>
    <xf numFmtId="0" fontId="19" fillId="62" borderId="0" applyNumberFormat="0" applyBorder="0" applyAlignment="0" applyProtection="0">
      <alignment vertical="center"/>
    </xf>
    <xf numFmtId="0" fontId="19" fillId="62" borderId="0" applyNumberFormat="0" applyBorder="0" applyAlignment="0" applyProtection="0">
      <alignment vertical="center"/>
    </xf>
    <xf numFmtId="0" fontId="19" fillId="62" borderId="0" applyNumberFormat="0" applyBorder="0" applyAlignment="0" applyProtection="0">
      <alignment vertical="center"/>
    </xf>
    <xf numFmtId="0" fontId="19" fillId="62" borderId="0" applyNumberFormat="0" applyBorder="0" applyAlignment="0" applyProtection="0">
      <alignment vertical="center"/>
    </xf>
    <xf numFmtId="0" fontId="19" fillId="62" borderId="0" applyNumberFormat="0" applyBorder="0" applyAlignment="0" applyProtection="0">
      <alignment vertical="center"/>
    </xf>
    <xf numFmtId="0" fontId="19" fillId="62" borderId="0" applyNumberFormat="0" applyBorder="0" applyAlignment="0" applyProtection="0">
      <alignment vertical="center"/>
    </xf>
    <xf numFmtId="0" fontId="19" fillId="62" borderId="0" applyNumberFormat="0" applyBorder="0" applyAlignment="0" applyProtection="0">
      <alignment vertical="center"/>
    </xf>
    <xf numFmtId="0" fontId="19" fillId="62" borderId="0" applyNumberFormat="0" applyBorder="0" applyAlignment="0" applyProtection="0">
      <alignment vertical="center"/>
    </xf>
    <xf numFmtId="0" fontId="19" fillId="62" borderId="0" applyNumberFormat="0" applyBorder="0" applyAlignment="0" applyProtection="0">
      <alignment vertical="center"/>
    </xf>
    <xf numFmtId="0" fontId="19" fillId="62"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20" fillId="23"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20" fillId="24"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64" borderId="0" applyNumberFormat="0" applyBorder="0" applyAlignment="0" applyProtection="0">
      <alignment vertical="center"/>
    </xf>
    <xf numFmtId="0" fontId="19" fillId="64" borderId="0" applyNumberFormat="0" applyBorder="0" applyAlignment="0" applyProtection="0">
      <alignment vertical="center"/>
    </xf>
    <xf numFmtId="0" fontId="19" fillId="64" borderId="0" applyNumberFormat="0" applyBorder="0" applyAlignment="0" applyProtection="0">
      <alignment vertical="center"/>
    </xf>
    <xf numFmtId="0" fontId="19" fillId="64" borderId="0" applyNumberFormat="0" applyBorder="0" applyAlignment="0" applyProtection="0">
      <alignment vertical="center"/>
    </xf>
    <xf numFmtId="0" fontId="19" fillId="64" borderId="0" applyNumberFormat="0" applyBorder="0" applyAlignment="0" applyProtection="0">
      <alignment vertical="center"/>
    </xf>
    <xf numFmtId="0" fontId="19" fillId="64" borderId="0" applyNumberFormat="0" applyBorder="0" applyAlignment="0" applyProtection="0">
      <alignment vertical="center"/>
    </xf>
    <xf numFmtId="0" fontId="19" fillId="64" borderId="0" applyNumberFormat="0" applyBorder="0" applyAlignment="0" applyProtection="0">
      <alignment vertical="center"/>
    </xf>
    <xf numFmtId="0" fontId="19" fillId="64" borderId="0" applyNumberFormat="0" applyBorder="0" applyAlignment="0" applyProtection="0">
      <alignment vertical="center"/>
    </xf>
    <xf numFmtId="0" fontId="19" fillId="64" borderId="0" applyNumberFormat="0" applyBorder="0" applyAlignment="0" applyProtection="0">
      <alignment vertical="center"/>
    </xf>
    <xf numFmtId="0" fontId="19" fillId="64" borderId="0" applyNumberFormat="0" applyBorder="0" applyAlignment="0" applyProtection="0">
      <alignment vertical="center"/>
    </xf>
    <xf numFmtId="0" fontId="20" fillId="63"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9" fillId="64" borderId="0" applyNumberFormat="0" applyBorder="0" applyAlignment="0" applyProtection="0">
      <alignment vertical="center"/>
    </xf>
    <xf numFmtId="0" fontId="19" fillId="64" borderId="0" applyNumberFormat="0" applyBorder="0" applyAlignment="0" applyProtection="0">
      <alignment vertical="center"/>
    </xf>
    <xf numFmtId="0" fontId="19" fillId="64" borderId="0" applyNumberFormat="0" applyBorder="0" applyAlignment="0" applyProtection="0">
      <alignment vertical="center"/>
    </xf>
    <xf numFmtId="0" fontId="19" fillId="64" borderId="0" applyNumberFormat="0" applyBorder="0" applyAlignment="0" applyProtection="0">
      <alignment vertical="center"/>
    </xf>
    <xf numFmtId="0" fontId="19" fillId="64" borderId="0" applyNumberFormat="0" applyBorder="0" applyAlignment="0" applyProtection="0">
      <alignment vertical="center"/>
    </xf>
    <xf numFmtId="0" fontId="19" fillId="64" borderId="0" applyNumberFormat="0" applyBorder="0" applyAlignment="0" applyProtection="0">
      <alignment vertical="center"/>
    </xf>
    <xf numFmtId="0" fontId="19" fillId="64" borderId="0" applyNumberFormat="0" applyBorder="0" applyAlignment="0" applyProtection="0">
      <alignment vertical="center"/>
    </xf>
    <xf numFmtId="0" fontId="19" fillId="64" borderId="0" applyNumberFormat="0" applyBorder="0" applyAlignment="0" applyProtection="0">
      <alignment vertical="center"/>
    </xf>
    <xf numFmtId="0" fontId="19" fillId="64" borderId="0" applyNumberFormat="0" applyBorder="0" applyAlignment="0" applyProtection="0">
      <alignment vertical="center"/>
    </xf>
    <xf numFmtId="0" fontId="19" fillId="64" borderId="0" applyNumberFormat="0" applyBorder="0" applyAlignment="0" applyProtection="0">
      <alignment vertical="center"/>
    </xf>
    <xf numFmtId="0" fontId="19" fillId="64" borderId="0" applyNumberFormat="0" applyBorder="0" applyAlignment="0" applyProtection="0">
      <alignment vertical="center"/>
    </xf>
    <xf numFmtId="0" fontId="19" fillId="64" borderId="0" applyNumberFormat="0" applyBorder="0" applyAlignment="0" applyProtection="0">
      <alignment vertical="center"/>
    </xf>
    <xf numFmtId="0" fontId="19" fillId="64" borderId="0" applyNumberFormat="0" applyBorder="0" applyAlignment="0" applyProtection="0">
      <alignment vertical="center"/>
    </xf>
    <xf numFmtId="0" fontId="19" fillId="64" borderId="0" applyNumberFormat="0" applyBorder="0" applyAlignment="0" applyProtection="0">
      <alignment vertical="center"/>
    </xf>
    <xf numFmtId="196" fontId="11" fillId="0" borderId="16" applyFill="0" applyProtection="0">
      <alignment horizontal="right"/>
    </xf>
    <xf numFmtId="0" fontId="11" fillId="0" borderId="15" applyNumberFormat="0" applyFill="0" applyProtection="0">
      <alignment horizontal="left"/>
    </xf>
    <xf numFmtId="0" fontId="93" fillId="65" borderId="0" applyNumberFormat="0" applyBorder="0" applyAlignment="0" applyProtection="0">
      <alignment vertical="center"/>
    </xf>
    <xf numFmtId="0" fontId="93" fillId="65" borderId="0" applyNumberFormat="0" applyBorder="0" applyAlignment="0" applyProtection="0">
      <alignment vertical="center"/>
    </xf>
    <xf numFmtId="0" fontId="93" fillId="65" borderId="0" applyNumberFormat="0" applyBorder="0" applyAlignment="0" applyProtection="0">
      <alignment vertical="center"/>
    </xf>
    <xf numFmtId="0" fontId="93" fillId="65" borderId="0" applyNumberFormat="0" applyBorder="0" applyAlignment="0" applyProtection="0">
      <alignment vertical="center"/>
    </xf>
    <xf numFmtId="0" fontId="93" fillId="65" borderId="0" applyNumberFormat="0" applyBorder="0" applyAlignment="0" applyProtection="0">
      <alignment vertical="center"/>
    </xf>
    <xf numFmtId="0" fontId="93" fillId="65" borderId="0" applyNumberFormat="0" applyBorder="0" applyAlignment="0" applyProtection="0">
      <alignment vertical="center"/>
    </xf>
    <xf numFmtId="0" fontId="93" fillId="65" borderId="0" applyNumberFormat="0" applyBorder="0" applyAlignment="0" applyProtection="0">
      <alignment vertical="center"/>
    </xf>
    <xf numFmtId="0" fontId="93" fillId="65" borderId="0" applyNumberFormat="0" applyBorder="0" applyAlignment="0" applyProtection="0">
      <alignment vertical="center"/>
    </xf>
    <xf numFmtId="0" fontId="93" fillId="65" borderId="0" applyNumberFormat="0" applyBorder="0" applyAlignment="0" applyProtection="0">
      <alignment vertical="center"/>
    </xf>
    <xf numFmtId="0" fontId="93" fillId="65" borderId="0" applyNumberFormat="0" applyBorder="0" applyAlignment="0" applyProtection="0">
      <alignment vertical="center"/>
    </xf>
    <xf numFmtId="0" fontId="94" fillId="48"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93" fillId="65" borderId="0" applyNumberFormat="0" applyBorder="0" applyAlignment="0" applyProtection="0">
      <alignment vertical="center"/>
    </xf>
    <xf numFmtId="0" fontId="93" fillId="65" borderId="0" applyNumberFormat="0" applyBorder="0" applyAlignment="0" applyProtection="0">
      <alignment vertical="center"/>
    </xf>
    <xf numFmtId="0" fontId="93" fillId="65" borderId="0" applyNumberFormat="0" applyBorder="0" applyAlignment="0" applyProtection="0">
      <alignment vertical="center"/>
    </xf>
    <xf numFmtId="0" fontId="93" fillId="65" borderId="0" applyNumberFormat="0" applyBorder="0" applyAlignment="0" applyProtection="0">
      <alignment vertical="center"/>
    </xf>
    <xf numFmtId="0" fontId="93" fillId="65" borderId="0" applyNumberFormat="0" applyBorder="0" applyAlignment="0" applyProtection="0">
      <alignment vertical="center"/>
    </xf>
    <xf numFmtId="0" fontId="93" fillId="65" borderId="0" applyNumberFormat="0" applyBorder="0" applyAlignment="0" applyProtection="0">
      <alignment vertical="center"/>
    </xf>
    <xf numFmtId="0" fontId="93" fillId="65" borderId="0" applyNumberFormat="0" applyBorder="0" applyAlignment="0" applyProtection="0">
      <alignment vertical="center"/>
    </xf>
    <xf numFmtId="0" fontId="93" fillId="65" borderId="0" applyNumberFormat="0" applyBorder="0" applyAlignment="0" applyProtection="0">
      <alignment vertical="center"/>
    </xf>
    <xf numFmtId="0" fontId="93" fillId="65" borderId="0" applyNumberFormat="0" applyBorder="0" applyAlignment="0" applyProtection="0">
      <alignment vertical="center"/>
    </xf>
    <xf numFmtId="0" fontId="93" fillId="65" borderId="0" applyNumberFormat="0" applyBorder="0" applyAlignment="0" applyProtection="0">
      <alignment vertical="center"/>
    </xf>
    <xf numFmtId="0" fontId="93" fillId="65" borderId="0" applyNumberFormat="0" applyBorder="0" applyAlignment="0" applyProtection="0">
      <alignment vertical="center"/>
    </xf>
    <xf numFmtId="0" fontId="93" fillId="65" borderId="0" applyNumberFormat="0" applyBorder="0" applyAlignment="0" applyProtection="0">
      <alignment vertical="center"/>
    </xf>
    <xf numFmtId="0" fontId="93" fillId="65" borderId="0" applyNumberFormat="0" applyBorder="0" applyAlignment="0" applyProtection="0">
      <alignment vertical="center"/>
    </xf>
    <xf numFmtId="0" fontId="93" fillId="65" borderId="0" applyNumberFormat="0" applyBorder="0" applyAlignment="0" applyProtection="0">
      <alignment vertical="center"/>
    </xf>
    <xf numFmtId="0" fontId="95" fillId="44" borderId="11" applyNumberFormat="0" applyAlignment="0" applyProtection="0">
      <alignment vertical="center"/>
    </xf>
    <xf numFmtId="0" fontId="95" fillId="44" borderId="11" applyNumberFormat="0" applyAlignment="0" applyProtection="0">
      <alignment vertical="center"/>
    </xf>
    <xf numFmtId="0" fontId="95" fillId="44" borderId="11" applyNumberFormat="0" applyAlignment="0" applyProtection="0">
      <alignment vertical="center"/>
    </xf>
    <xf numFmtId="0" fontId="95" fillId="44" borderId="11" applyNumberFormat="0" applyAlignment="0" applyProtection="0">
      <alignment vertical="center"/>
    </xf>
    <xf numFmtId="0" fontId="95" fillId="44" borderId="11" applyNumberFormat="0" applyAlignment="0" applyProtection="0">
      <alignment vertical="center"/>
    </xf>
    <xf numFmtId="0" fontId="95" fillId="44" borderId="11" applyNumberFormat="0" applyAlignment="0" applyProtection="0">
      <alignment vertical="center"/>
    </xf>
    <xf numFmtId="0" fontId="95" fillId="44" borderId="11" applyNumberFormat="0" applyAlignment="0" applyProtection="0">
      <alignment vertical="center"/>
    </xf>
    <xf numFmtId="0" fontId="95" fillId="44" borderId="11" applyNumberFormat="0" applyAlignment="0" applyProtection="0">
      <alignment vertical="center"/>
    </xf>
    <xf numFmtId="0" fontId="95" fillId="44" borderId="11" applyNumberFormat="0" applyAlignment="0" applyProtection="0">
      <alignment vertical="center"/>
    </xf>
    <xf numFmtId="0" fontId="95" fillId="44" borderId="11" applyNumberFormat="0" applyAlignment="0" applyProtection="0">
      <alignment vertical="center"/>
    </xf>
    <xf numFmtId="0" fontId="96" fillId="42"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96" fillId="42" borderId="11" applyNumberFormat="0" applyAlignment="0" applyProtection="0">
      <alignment vertical="center"/>
    </xf>
    <xf numFmtId="0" fontId="95" fillId="44" borderId="11" applyNumberFormat="0" applyAlignment="0" applyProtection="0">
      <alignment vertical="center"/>
    </xf>
    <xf numFmtId="0" fontId="95" fillId="44" borderId="11" applyNumberFormat="0" applyAlignment="0" applyProtection="0">
      <alignment vertical="center"/>
    </xf>
    <xf numFmtId="0" fontId="95" fillId="44" borderId="11" applyNumberFormat="0" applyAlignment="0" applyProtection="0">
      <alignment vertical="center"/>
    </xf>
    <xf numFmtId="0" fontId="95" fillId="44" borderId="11" applyNumberFormat="0" applyAlignment="0" applyProtection="0">
      <alignment vertical="center"/>
    </xf>
    <xf numFmtId="0" fontId="95" fillId="44" borderId="11" applyNumberFormat="0" applyAlignment="0" applyProtection="0">
      <alignment vertical="center"/>
    </xf>
    <xf numFmtId="0" fontId="95" fillId="44" borderId="11" applyNumberFormat="0" applyAlignment="0" applyProtection="0">
      <alignment vertical="center"/>
    </xf>
    <xf numFmtId="0" fontId="95" fillId="44" borderId="11" applyNumberFormat="0" applyAlignment="0" applyProtection="0">
      <alignment vertical="center"/>
    </xf>
    <xf numFmtId="0" fontId="95" fillId="44" borderId="11" applyNumberFormat="0" applyAlignment="0" applyProtection="0">
      <alignment vertical="center"/>
    </xf>
    <xf numFmtId="0" fontId="95" fillId="44" borderId="11" applyNumberFormat="0" applyAlignment="0" applyProtection="0">
      <alignment vertical="center"/>
    </xf>
    <xf numFmtId="0" fontId="95" fillId="44" borderId="11" applyNumberFormat="0" applyAlignment="0" applyProtection="0">
      <alignment vertical="center"/>
    </xf>
    <xf numFmtId="0" fontId="95" fillId="44" borderId="11" applyNumberFormat="0" applyAlignment="0" applyProtection="0">
      <alignment vertical="center"/>
    </xf>
    <xf numFmtId="0" fontId="95" fillId="44" borderId="11" applyNumberFormat="0" applyAlignment="0" applyProtection="0">
      <alignment vertical="center"/>
    </xf>
    <xf numFmtId="0" fontId="95" fillId="44" borderId="11" applyNumberFormat="0" applyAlignment="0" applyProtection="0">
      <alignment vertical="center"/>
    </xf>
    <xf numFmtId="0" fontId="97" fillId="13" borderId="1" applyNumberFormat="0" applyAlignment="0" applyProtection="0">
      <alignment vertical="center"/>
    </xf>
    <xf numFmtId="0" fontId="97" fillId="13" borderId="1" applyNumberFormat="0" applyAlignment="0" applyProtection="0">
      <alignment vertical="center"/>
    </xf>
    <xf numFmtId="0" fontId="97" fillId="13" borderId="1" applyNumberFormat="0" applyAlignment="0" applyProtection="0">
      <alignment vertical="center"/>
    </xf>
    <xf numFmtId="0" fontId="97" fillId="13" borderId="1" applyNumberFormat="0" applyAlignment="0" applyProtection="0">
      <alignment vertical="center"/>
    </xf>
    <xf numFmtId="0" fontId="97" fillId="13" borderId="1" applyNumberFormat="0" applyAlignment="0" applyProtection="0">
      <alignment vertical="center"/>
    </xf>
    <xf numFmtId="0" fontId="97" fillId="13" borderId="1" applyNumberFormat="0" applyAlignment="0" applyProtection="0">
      <alignment vertical="center"/>
    </xf>
    <xf numFmtId="0" fontId="97" fillId="13" borderId="1" applyNumberFormat="0" applyAlignment="0" applyProtection="0">
      <alignment vertical="center"/>
    </xf>
    <xf numFmtId="0" fontId="97" fillId="13" borderId="1" applyNumberFormat="0" applyAlignment="0" applyProtection="0">
      <alignment vertical="center"/>
    </xf>
    <xf numFmtId="0" fontId="97" fillId="13" borderId="1" applyNumberFormat="0" applyAlignment="0" applyProtection="0">
      <alignment vertical="center"/>
    </xf>
    <xf numFmtId="0" fontId="97" fillId="13" borderId="1" applyNumberFormat="0" applyAlignment="0" applyProtection="0">
      <alignment vertical="center"/>
    </xf>
    <xf numFmtId="0" fontId="98" fillId="7"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98" fillId="7" borderId="1" applyNumberFormat="0" applyAlignment="0" applyProtection="0">
      <alignment vertical="center"/>
    </xf>
    <xf numFmtId="0" fontId="97" fillId="13" borderId="1" applyNumberFormat="0" applyAlignment="0" applyProtection="0">
      <alignment vertical="center"/>
    </xf>
    <xf numFmtId="0" fontId="97" fillId="13" borderId="1" applyNumberFormat="0" applyAlignment="0" applyProtection="0">
      <alignment vertical="center"/>
    </xf>
    <xf numFmtId="0" fontId="97" fillId="13" borderId="1" applyNumberFormat="0" applyAlignment="0" applyProtection="0">
      <alignment vertical="center"/>
    </xf>
    <xf numFmtId="0" fontId="97" fillId="13" borderId="1" applyNumberFormat="0" applyAlignment="0" applyProtection="0">
      <alignment vertical="center"/>
    </xf>
    <xf numFmtId="0" fontId="97" fillId="13" borderId="1" applyNumberFormat="0" applyAlignment="0" applyProtection="0">
      <alignment vertical="center"/>
    </xf>
    <xf numFmtId="0" fontId="97" fillId="13" borderId="1" applyNumberFormat="0" applyAlignment="0" applyProtection="0">
      <alignment vertical="center"/>
    </xf>
    <xf numFmtId="0" fontId="97" fillId="13" borderId="1" applyNumberFormat="0" applyAlignment="0" applyProtection="0">
      <alignment vertical="center"/>
    </xf>
    <xf numFmtId="0" fontId="97" fillId="13" borderId="1" applyNumberFormat="0" applyAlignment="0" applyProtection="0">
      <alignment vertical="center"/>
    </xf>
    <xf numFmtId="0" fontId="97" fillId="13" borderId="1" applyNumberFormat="0" applyAlignment="0" applyProtection="0">
      <alignment vertical="center"/>
    </xf>
    <xf numFmtId="0" fontId="97" fillId="13" borderId="1" applyNumberFormat="0" applyAlignment="0" applyProtection="0">
      <alignment vertical="center"/>
    </xf>
    <xf numFmtId="0" fontId="97" fillId="13" borderId="1" applyNumberFormat="0" applyAlignment="0" applyProtection="0">
      <alignment vertical="center"/>
    </xf>
    <xf numFmtId="0" fontId="97" fillId="13" borderId="1" applyNumberFormat="0" applyAlignment="0" applyProtection="0">
      <alignment vertical="center"/>
    </xf>
    <xf numFmtId="0" fontId="97" fillId="13" borderId="1" applyNumberFormat="0" applyAlignment="0" applyProtection="0">
      <alignment vertical="center"/>
    </xf>
    <xf numFmtId="1" fontId="11" fillId="0" borderId="16" applyFill="0" applyProtection="0">
      <alignment horizontal="center"/>
    </xf>
    <xf numFmtId="1" fontId="5" fillId="0" borderId="8">
      <alignment vertical="center"/>
      <protection locked="0"/>
    </xf>
    <xf numFmtId="0" fontId="99" fillId="0" borderId="0"/>
    <xf numFmtId="197" fontId="5" fillId="0" borderId="8">
      <alignment vertical="center"/>
      <protection locked="0"/>
    </xf>
    <xf numFmtId="0" fontId="8" fillId="0" borderId="0"/>
    <xf numFmtId="0" fontId="42" fillId="0" borderId="0"/>
    <xf numFmtId="43" fontId="11" fillId="0" borderId="0" applyFont="0" applyFill="0" applyBorder="0" applyAlignment="0" applyProtection="0"/>
    <xf numFmtId="41" fontId="11" fillId="0" borderId="0" applyFont="0" applyFill="0" applyBorder="0" applyAlignment="0" applyProtection="0"/>
    <xf numFmtId="0" fontId="14" fillId="45" borderId="10" applyNumberFormat="0" applyFont="0" applyAlignment="0" applyProtection="0">
      <alignment vertical="center"/>
    </xf>
    <xf numFmtId="0" fontId="14" fillId="45" borderId="10" applyNumberFormat="0" applyFont="0" applyAlignment="0" applyProtection="0">
      <alignment vertical="center"/>
    </xf>
    <xf numFmtId="0" fontId="14" fillId="45" borderId="10" applyNumberFormat="0" applyFont="0" applyAlignment="0" applyProtection="0">
      <alignment vertical="center"/>
    </xf>
    <xf numFmtId="0" fontId="14" fillId="45" borderId="10" applyNumberFormat="0" applyFont="0" applyAlignment="0" applyProtection="0">
      <alignment vertical="center"/>
    </xf>
    <xf numFmtId="0" fontId="14" fillId="45" borderId="10" applyNumberFormat="0" applyFont="0" applyAlignment="0" applyProtection="0">
      <alignment vertical="center"/>
    </xf>
    <xf numFmtId="0" fontId="14" fillId="45" borderId="10" applyNumberFormat="0" applyFont="0" applyAlignment="0" applyProtection="0">
      <alignment vertical="center"/>
    </xf>
    <xf numFmtId="0" fontId="14" fillId="45" borderId="10" applyNumberFormat="0" applyFont="0" applyAlignment="0" applyProtection="0">
      <alignment vertical="center"/>
    </xf>
    <xf numFmtId="0" fontId="14" fillId="45" borderId="10" applyNumberFormat="0" applyFont="0" applyAlignment="0" applyProtection="0">
      <alignment vertical="center"/>
    </xf>
    <xf numFmtId="0" fontId="14" fillId="45" borderId="10" applyNumberFormat="0" applyFont="0" applyAlignment="0" applyProtection="0">
      <alignment vertical="center"/>
    </xf>
    <xf numFmtId="0" fontId="14" fillId="45" borderId="10" applyNumberFormat="0" applyFont="0" applyAlignment="0" applyProtection="0">
      <alignment vertical="center"/>
    </xf>
    <xf numFmtId="0" fontId="1" fillId="49" borderId="10" applyNumberFormat="0" applyFont="0" applyAlignment="0" applyProtection="0">
      <alignment vertical="center"/>
    </xf>
    <xf numFmtId="0" fontId="14" fillId="45" borderId="10" applyNumberFormat="0" applyFont="0" applyAlignment="0" applyProtection="0">
      <alignment vertical="center"/>
    </xf>
    <xf numFmtId="0" fontId="14" fillId="45" borderId="10" applyNumberFormat="0" applyFont="0" applyAlignment="0" applyProtection="0">
      <alignment vertical="center"/>
    </xf>
    <xf numFmtId="0" fontId="14" fillId="45" borderId="10" applyNumberFormat="0" applyFont="0" applyAlignment="0" applyProtection="0">
      <alignment vertical="center"/>
    </xf>
    <xf numFmtId="0" fontId="14" fillId="45" borderId="10" applyNumberFormat="0" applyFont="0" applyAlignment="0" applyProtection="0">
      <alignment vertical="center"/>
    </xf>
    <xf numFmtId="0" fontId="14" fillId="45" borderId="10" applyNumberFormat="0" applyFont="0" applyAlignment="0" applyProtection="0">
      <alignment vertical="center"/>
    </xf>
    <xf numFmtId="0" fontId="14" fillId="45" borderId="10" applyNumberFormat="0" applyFont="0" applyAlignment="0" applyProtection="0">
      <alignment vertical="center"/>
    </xf>
    <xf numFmtId="0" fontId="14" fillId="45" borderId="10" applyNumberFormat="0" applyFont="0" applyAlignment="0" applyProtection="0">
      <alignment vertical="center"/>
    </xf>
    <xf numFmtId="0" fontId="14" fillId="45" borderId="10" applyNumberFormat="0" applyFont="0" applyAlignment="0" applyProtection="0">
      <alignment vertical="center"/>
    </xf>
    <xf numFmtId="0" fontId="14" fillId="45" borderId="10" applyNumberFormat="0" applyFont="0" applyAlignment="0" applyProtection="0">
      <alignment vertical="center"/>
    </xf>
    <xf numFmtId="0" fontId="14" fillId="45" borderId="10" applyNumberFormat="0" applyFont="0" applyAlignment="0" applyProtection="0">
      <alignment vertical="center"/>
    </xf>
    <xf numFmtId="0" fontId="14" fillId="45" borderId="10" applyNumberFormat="0" applyFont="0" applyAlignment="0" applyProtection="0">
      <alignment vertical="center"/>
    </xf>
    <xf numFmtId="0" fontId="14" fillId="45" borderId="10" applyNumberFormat="0" applyFont="0" applyAlignment="0" applyProtection="0">
      <alignment vertical="center"/>
    </xf>
    <xf numFmtId="0" fontId="14" fillId="45" borderId="10" applyNumberFormat="0" applyFont="0" applyAlignment="0" applyProtection="0">
      <alignment vertical="center"/>
    </xf>
    <xf numFmtId="0" fontId="14" fillId="45" borderId="10" applyNumberFormat="0" applyFont="0" applyAlignment="0" applyProtection="0">
      <alignment vertical="center"/>
    </xf>
    <xf numFmtId="0" fontId="14" fillId="45" borderId="10" applyNumberFormat="0" applyFont="0" applyAlignment="0" applyProtection="0">
      <alignment vertical="center"/>
    </xf>
    <xf numFmtId="0" fontId="14" fillId="45" borderId="10" applyNumberFormat="0" applyFont="0" applyAlignment="0" applyProtection="0">
      <alignment vertical="center"/>
    </xf>
    <xf numFmtId="0" fontId="14" fillId="45" borderId="10" applyNumberFormat="0" applyFont="0" applyAlignment="0" applyProtection="0">
      <alignment vertical="center"/>
    </xf>
    <xf numFmtId="0" fontId="14" fillId="45" borderId="10" applyNumberFormat="0" applyFont="0" applyAlignment="0" applyProtection="0">
      <alignment vertical="center"/>
    </xf>
    <xf numFmtId="0" fontId="14" fillId="45" borderId="10" applyNumberFormat="0" applyFont="0" applyAlignment="0" applyProtection="0">
      <alignment vertical="center"/>
    </xf>
    <xf numFmtId="0" fontId="14" fillId="45" borderId="10" applyNumberFormat="0" applyFont="0" applyAlignment="0" applyProtection="0">
      <alignment vertical="center"/>
    </xf>
    <xf numFmtId="0" fontId="14" fillId="45" borderId="10" applyNumberFormat="0" applyFont="0" applyAlignment="0" applyProtection="0">
      <alignment vertical="center"/>
    </xf>
    <xf numFmtId="0" fontId="14" fillId="45" borderId="10" applyNumberFormat="0" applyFont="0" applyAlignment="0" applyProtection="0">
      <alignment vertical="center"/>
    </xf>
    <xf numFmtId="0" fontId="14" fillId="45" borderId="10" applyNumberFormat="0" applyFont="0" applyAlignment="0" applyProtection="0">
      <alignment vertical="center"/>
    </xf>
    <xf numFmtId="0" fontId="14" fillId="45" borderId="10" applyNumberFormat="0" applyFont="0" applyAlignment="0" applyProtection="0">
      <alignment vertical="center"/>
    </xf>
    <xf numFmtId="0" fontId="14" fillId="45" borderId="10" applyNumberFormat="0" applyFont="0" applyAlignment="0" applyProtection="0">
      <alignment vertical="center"/>
    </xf>
    <xf numFmtId="0" fontId="14" fillId="45" borderId="10" applyNumberFormat="0" applyFont="0" applyAlignment="0" applyProtection="0">
      <alignment vertical="center"/>
    </xf>
    <xf numFmtId="0" fontId="14" fillId="45" borderId="10" applyNumberFormat="0" applyFont="0" applyAlignment="0" applyProtection="0">
      <alignment vertical="center"/>
    </xf>
    <xf numFmtId="0" fontId="14" fillId="45" borderId="10" applyNumberFormat="0" applyFont="0" applyAlignment="0" applyProtection="0">
      <alignment vertical="center"/>
    </xf>
    <xf numFmtId="0" fontId="1" fillId="49" borderId="10" applyNumberFormat="0" applyFont="0" applyAlignment="0" applyProtection="0">
      <alignment vertical="center"/>
    </xf>
    <xf numFmtId="0" fontId="14" fillId="45" borderId="10" applyNumberFormat="0" applyFont="0" applyAlignment="0" applyProtection="0">
      <alignment vertical="center"/>
    </xf>
    <xf numFmtId="0" fontId="14" fillId="45" borderId="10" applyNumberFormat="0" applyFont="0" applyAlignment="0" applyProtection="0">
      <alignment vertical="center"/>
    </xf>
    <xf numFmtId="0" fontId="14" fillId="45" borderId="10" applyNumberFormat="0" applyFont="0" applyAlignment="0" applyProtection="0">
      <alignment vertical="center"/>
    </xf>
    <xf numFmtId="0" fontId="14" fillId="45" borderId="10" applyNumberFormat="0" applyFont="0" applyAlignment="0" applyProtection="0">
      <alignment vertical="center"/>
    </xf>
    <xf numFmtId="0" fontId="14" fillId="45" borderId="10" applyNumberFormat="0" applyFont="0" applyAlignment="0" applyProtection="0">
      <alignment vertical="center"/>
    </xf>
    <xf numFmtId="0" fontId="14" fillId="45" borderId="10" applyNumberFormat="0" applyFont="0" applyAlignment="0" applyProtection="0">
      <alignment vertical="center"/>
    </xf>
    <xf numFmtId="0" fontId="14" fillId="45" borderId="10" applyNumberFormat="0" applyFont="0" applyAlignment="0" applyProtection="0">
      <alignment vertical="center"/>
    </xf>
    <xf numFmtId="0" fontId="14" fillId="45" borderId="10" applyNumberFormat="0" applyFont="0" applyAlignment="0" applyProtection="0">
      <alignment vertical="center"/>
    </xf>
    <xf numFmtId="0" fontId="14" fillId="45" borderId="10" applyNumberFormat="0" applyFont="0" applyAlignment="0" applyProtection="0">
      <alignment vertical="center"/>
    </xf>
    <xf numFmtId="0" fontId="14" fillId="45" borderId="10" applyNumberFormat="0" applyFont="0" applyAlignment="0" applyProtection="0">
      <alignment vertical="center"/>
    </xf>
    <xf numFmtId="0" fontId="14" fillId="45" borderId="10" applyNumberFormat="0" applyFont="0" applyAlignment="0" applyProtection="0">
      <alignment vertical="center"/>
    </xf>
    <xf numFmtId="0" fontId="14" fillId="45" borderId="10" applyNumberFormat="0" applyFont="0" applyAlignment="0" applyProtection="0">
      <alignment vertical="center"/>
    </xf>
    <xf numFmtId="0" fontId="14" fillId="45" borderId="10" applyNumberFormat="0" applyFont="0" applyAlignment="0" applyProtection="0">
      <alignment vertical="center"/>
    </xf>
    <xf numFmtId="38" fontId="91" fillId="0" borderId="0" applyFont="0" applyFill="0" applyBorder="0" applyAlignment="0" applyProtection="0"/>
    <xf numFmtId="40" fontId="91" fillId="0" borderId="0" applyFont="0" applyFill="0" applyBorder="0" applyAlignment="0" applyProtection="0"/>
    <xf numFmtId="0" fontId="91" fillId="0" borderId="0" applyFont="0" applyFill="0" applyBorder="0" applyAlignment="0" applyProtection="0"/>
    <xf numFmtId="0" fontId="91" fillId="0" borderId="0" applyFont="0" applyFill="0" applyBorder="0" applyAlignment="0" applyProtection="0"/>
    <xf numFmtId="0" fontId="92" fillId="0" borderId="0"/>
    <xf numFmtId="43" fontId="117" fillId="0" borderId="0" applyFont="0" applyFill="0" applyBorder="0" applyAlignment="0" applyProtection="0">
      <alignment vertical="center"/>
    </xf>
    <xf numFmtId="0" fontId="117" fillId="0" borderId="0"/>
    <xf numFmtId="0" fontId="117" fillId="0" borderId="0">
      <alignment vertical="center"/>
    </xf>
    <xf numFmtId="0" fontId="117" fillId="0" borderId="0"/>
    <xf numFmtId="0" fontId="11" fillId="0" borderId="0">
      <protection locked="0"/>
    </xf>
    <xf numFmtId="0" fontId="13" fillId="0" borderId="0"/>
    <xf numFmtId="0" fontId="13" fillId="0" borderId="0"/>
    <xf numFmtId="0" fontId="12" fillId="0" borderId="0"/>
    <xf numFmtId="0" fontId="13" fillId="0" borderId="0"/>
    <xf numFmtId="0" fontId="13"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 fillId="0" borderId="0"/>
    <xf numFmtId="0" fontId="13" fillId="0" borderId="0"/>
    <xf numFmtId="0" fontId="8" fillId="0" borderId="0"/>
    <xf numFmtId="0" fontId="13" fillId="0" borderId="0"/>
    <xf numFmtId="0" fontId="13" fillId="0" borderId="0"/>
    <xf numFmtId="0" fontId="11" fillId="0" borderId="0"/>
    <xf numFmtId="0" fontId="11" fillId="0" borderId="0"/>
    <xf numFmtId="0" fontId="12" fillId="0" borderId="0"/>
    <xf numFmtId="0" fontId="12" fillId="0" borderId="0"/>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66" borderId="0" applyNumberFormat="0" applyBorder="0" applyAlignment="0" applyProtection="0">
      <alignment vertical="center"/>
    </xf>
    <xf numFmtId="0" fontId="14" fillId="45" borderId="0" applyNumberFormat="0" applyBorder="0" applyAlignment="0" applyProtection="0">
      <alignment vertical="center"/>
    </xf>
    <xf numFmtId="0" fontId="14" fillId="8" borderId="0" applyNumberFormat="0" applyBorder="0" applyAlignment="0" applyProtection="0">
      <alignment vertical="center"/>
    </xf>
    <xf numFmtId="0" fontId="14" fillId="10"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44" borderId="0" applyNumberFormat="0" applyBorder="0" applyAlignment="0" applyProtection="0">
      <alignment vertical="center"/>
    </xf>
    <xf numFmtId="0" fontId="14" fillId="65" borderId="0" applyNumberFormat="0" applyBorder="0" applyAlignment="0" applyProtection="0">
      <alignment vertical="center"/>
    </xf>
    <xf numFmtId="0" fontId="14" fillId="18" borderId="0" applyNumberFormat="0" applyBorder="0" applyAlignment="0" applyProtection="0">
      <alignment vertical="center"/>
    </xf>
    <xf numFmtId="0" fontId="14" fillId="65"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26"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0"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8" fillId="18" borderId="0" applyNumberFormat="0" applyBorder="0" applyAlignment="0" applyProtection="0">
      <alignment vertical="center"/>
    </xf>
    <xf numFmtId="0" fontId="18" fillId="13" borderId="0" applyNumberFormat="0" applyBorder="0" applyAlignment="0" applyProtection="0">
      <alignment vertical="center"/>
    </xf>
    <xf numFmtId="0" fontId="18" fillId="44" borderId="0" applyNumberFormat="0" applyBorder="0" applyAlignment="0" applyProtection="0">
      <alignment vertical="center"/>
    </xf>
    <xf numFmtId="0" fontId="18" fillId="65" borderId="0" applyNumberFormat="0" applyBorder="0" applyAlignment="0" applyProtection="0">
      <alignment vertical="center"/>
    </xf>
    <xf numFmtId="0" fontId="18" fillId="28" borderId="0" applyNumberFormat="0" applyBorder="0" applyAlignment="0" applyProtection="0">
      <alignment vertical="center"/>
    </xf>
    <xf numFmtId="0" fontId="18" fillId="62" borderId="0" applyNumberFormat="0" applyBorder="0" applyAlignment="0" applyProtection="0">
      <alignment vertical="center"/>
    </xf>
    <xf numFmtId="0" fontId="46" fillId="0" borderId="0" applyNumberFormat="0" applyFill="0" applyBorder="0" applyAlignment="0" applyProtection="0"/>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49" fillId="0" borderId="0" applyNumberFormat="0" applyFill="0" applyBorder="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3"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11" fillId="9" borderId="0" applyNumberFormat="0" applyBorder="0" applyAlignment="0" applyProtection="0">
      <alignment vertical="center"/>
    </xf>
    <xf numFmtId="0" fontId="24" fillId="3" borderId="0" applyNumberFormat="0" applyBorder="0" applyAlignment="0" applyProtection="0">
      <alignment vertical="center"/>
    </xf>
    <xf numFmtId="0" fontId="111" fillId="9" borderId="0" applyNumberFormat="0" applyBorder="0" applyAlignment="0" applyProtection="0">
      <alignment vertical="center"/>
    </xf>
    <xf numFmtId="0" fontId="24" fillId="9" borderId="0" applyNumberFormat="0" applyBorder="0" applyAlignment="0" applyProtection="0">
      <alignment vertical="center"/>
    </xf>
    <xf numFmtId="0" fontId="62" fillId="9" borderId="0" applyNumberFormat="0" applyBorder="0" applyAlignment="0" applyProtection="0">
      <alignment vertical="center"/>
    </xf>
    <xf numFmtId="0" fontId="111" fillId="9" borderId="0" applyNumberFormat="0" applyBorder="0" applyAlignment="0" applyProtection="0">
      <alignment vertical="center"/>
    </xf>
    <xf numFmtId="0" fontId="117" fillId="0" borderId="0"/>
    <xf numFmtId="0" fontId="117" fillId="0" borderId="0"/>
    <xf numFmtId="0" fontId="117" fillId="0" borderId="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30" fillId="4" borderId="0" applyNumberFormat="0" applyBorder="0" applyAlignment="0" applyProtection="0">
      <alignment vertical="center"/>
    </xf>
    <xf numFmtId="0" fontId="30" fillId="10" borderId="0" applyNumberFormat="0" applyBorder="0" applyAlignment="0" applyProtection="0">
      <alignment vertical="center"/>
    </xf>
    <xf numFmtId="0" fontId="72" fillId="10" borderId="0" applyNumberFormat="0" applyBorder="0" applyAlignment="0" applyProtection="0">
      <alignment vertical="center"/>
    </xf>
    <xf numFmtId="0" fontId="30" fillId="10" borderId="0" applyNumberFormat="0" applyBorder="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79" fillId="0" borderId="17" applyNumberFormat="0" applyFill="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6" fillId="44" borderId="1"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7" fillId="53" borderId="2" applyNumberFormat="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0" fontId="40" fillId="0" borderId="9" applyNumberFormat="0" applyFill="0" applyAlignment="0" applyProtection="0">
      <alignment vertical="center"/>
    </xf>
    <xf numFmtId="43" fontId="117" fillId="0" borderId="0" applyFont="0" applyFill="0" applyBorder="0" applyAlignment="0" applyProtection="0"/>
    <xf numFmtId="43" fontId="117" fillId="0" borderId="0" applyFont="0" applyFill="0" applyBorder="0" applyAlignment="0" applyProtection="0"/>
    <xf numFmtId="43" fontId="117" fillId="0" borderId="0" applyFont="0" applyFill="0" applyBorder="0" applyAlignment="0" applyProtection="0"/>
    <xf numFmtId="43" fontId="117" fillId="0" borderId="0" applyFont="0" applyFill="0" applyBorder="0" applyAlignment="0" applyProtection="0"/>
    <xf numFmtId="43" fontId="117" fillId="0" borderId="0" applyFont="0" applyFill="0" applyBorder="0" applyAlignment="0" applyProtection="0"/>
    <xf numFmtId="43" fontId="117" fillId="0" borderId="0" applyFont="0" applyFill="0" applyBorder="0" applyAlignment="0" applyProtection="0"/>
    <xf numFmtId="43" fontId="117" fillId="0" borderId="0" applyFont="0" applyFill="0" applyBorder="0" applyAlignment="0" applyProtection="0"/>
    <xf numFmtId="43" fontId="117" fillId="0" borderId="0" applyFont="0" applyFill="0" applyBorder="0" applyAlignment="0" applyProtection="0"/>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58"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0"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62"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28"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18" fillId="64"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3" fillId="65" borderId="0" applyNumberFormat="0" applyBorder="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45" fillId="44" borderId="1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37" fillId="13" borderId="1" applyNumberFormat="0" applyAlignment="0" applyProtection="0">
      <alignment vertical="center"/>
    </xf>
    <xf numFmtId="0" fontId="125" fillId="45" borderId="10" applyNumberFormat="0" applyFont="0" applyAlignment="0" applyProtection="0">
      <alignment vertical="center"/>
    </xf>
    <xf numFmtId="0" fontId="125" fillId="45" borderId="10" applyNumberFormat="0" applyFont="0" applyAlignment="0" applyProtection="0">
      <alignment vertical="center"/>
    </xf>
    <xf numFmtId="0" fontId="125" fillId="45" borderId="10" applyNumberFormat="0" applyFont="0" applyAlignment="0" applyProtection="0">
      <alignment vertical="center"/>
    </xf>
    <xf numFmtId="0" fontId="125" fillId="45" borderId="10" applyNumberFormat="0" applyFont="0" applyAlignment="0" applyProtection="0">
      <alignment vertical="center"/>
    </xf>
    <xf numFmtId="0" fontId="125" fillId="45" borderId="10" applyNumberFormat="0" applyFont="0" applyAlignment="0" applyProtection="0">
      <alignment vertical="center"/>
    </xf>
    <xf numFmtId="0" fontId="125" fillId="45" borderId="10" applyNumberFormat="0" applyFont="0" applyAlignment="0" applyProtection="0">
      <alignment vertical="center"/>
    </xf>
    <xf numFmtId="0" fontId="125" fillId="45" borderId="10" applyNumberFormat="0" applyFont="0" applyAlignment="0" applyProtection="0">
      <alignment vertical="center"/>
    </xf>
    <xf numFmtId="0" fontId="125" fillId="45" borderId="10" applyNumberFormat="0" applyFont="0" applyAlignment="0" applyProtection="0">
      <alignment vertical="center"/>
    </xf>
    <xf numFmtId="0" fontId="125" fillId="45" borderId="10" applyNumberFormat="0" applyFont="0" applyAlignment="0" applyProtection="0">
      <alignment vertical="center"/>
    </xf>
    <xf numFmtId="0" fontId="125" fillId="45" borderId="10" applyNumberFormat="0" applyFont="0" applyAlignment="0" applyProtection="0">
      <alignment vertical="center"/>
    </xf>
    <xf numFmtId="0" fontId="125" fillId="45" borderId="10" applyNumberFormat="0" applyFont="0" applyAlignment="0" applyProtection="0">
      <alignment vertical="center"/>
    </xf>
    <xf numFmtId="0" fontId="125" fillId="45" borderId="10" applyNumberFormat="0" applyFont="0" applyAlignment="0" applyProtection="0">
      <alignment vertical="center"/>
    </xf>
    <xf numFmtId="0" fontId="125" fillId="45" borderId="10" applyNumberFormat="0" applyFont="0" applyAlignment="0" applyProtection="0">
      <alignment vertical="center"/>
    </xf>
    <xf numFmtId="0" fontId="125" fillId="45" borderId="10" applyNumberFormat="0" applyFont="0" applyAlignment="0" applyProtection="0">
      <alignment vertical="center"/>
    </xf>
    <xf numFmtId="0" fontId="125" fillId="45" borderId="10" applyNumberFormat="0" applyFont="0" applyAlignment="0" applyProtection="0">
      <alignment vertical="center"/>
    </xf>
    <xf numFmtId="0" fontId="125" fillId="45" borderId="10" applyNumberFormat="0" applyFont="0" applyAlignment="0" applyProtection="0">
      <alignment vertical="center"/>
    </xf>
    <xf numFmtId="0" fontId="125" fillId="45" borderId="10" applyNumberFormat="0" applyFont="0" applyAlignment="0" applyProtection="0">
      <alignment vertical="center"/>
    </xf>
    <xf numFmtId="0" fontId="125" fillId="45" borderId="10" applyNumberFormat="0" applyFont="0" applyAlignment="0" applyProtection="0">
      <alignment vertical="center"/>
    </xf>
    <xf numFmtId="0" fontId="125" fillId="45" borderId="10" applyNumberFormat="0" applyFont="0" applyAlignment="0" applyProtection="0">
      <alignment vertical="center"/>
    </xf>
    <xf numFmtId="0" fontId="125" fillId="45" borderId="10" applyNumberFormat="0" applyFont="0" applyAlignment="0" applyProtection="0">
      <alignment vertical="center"/>
    </xf>
    <xf numFmtId="0" fontId="125" fillId="45" borderId="10" applyNumberFormat="0" applyFont="0" applyAlignment="0" applyProtection="0">
      <alignment vertical="center"/>
    </xf>
    <xf numFmtId="0" fontId="125" fillId="45" borderId="10" applyNumberFormat="0" applyFont="0" applyAlignment="0" applyProtection="0">
      <alignment vertical="center"/>
    </xf>
    <xf numFmtId="0" fontId="125" fillId="45" borderId="10" applyNumberFormat="0" applyFont="0" applyAlignment="0" applyProtection="0">
      <alignment vertical="center"/>
    </xf>
    <xf numFmtId="0" fontId="125" fillId="45" borderId="10" applyNumberFormat="0" applyFont="0" applyAlignment="0" applyProtection="0">
      <alignment vertical="center"/>
    </xf>
    <xf numFmtId="0" fontId="125" fillId="45" borderId="10" applyNumberFormat="0" applyFont="0" applyAlignment="0" applyProtection="0">
      <alignment vertical="center"/>
    </xf>
    <xf numFmtId="0" fontId="125" fillId="45" borderId="10" applyNumberFormat="0" applyFont="0" applyAlignment="0" applyProtection="0">
      <alignment vertical="center"/>
    </xf>
    <xf numFmtId="0" fontId="125" fillId="45" borderId="10" applyNumberFormat="0" applyFont="0" applyAlignment="0" applyProtection="0">
      <alignment vertical="center"/>
    </xf>
    <xf numFmtId="0" fontId="125" fillId="45" borderId="10" applyNumberFormat="0" applyFont="0" applyAlignment="0" applyProtection="0">
      <alignment vertical="center"/>
    </xf>
    <xf numFmtId="0" fontId="125" fillId="45" borderId="10" applyNumberFormat="0" applyFont="0" applyAlignment="0" applyProtection="0">
      <alignment vertical="center"/>
    </xf>
    <xf numFmtId="0" fontId="125" fillId="45" borderId="10" applyNumberFormat="0" applyFont="0" applyAlignment="0" applyProtection="0">
      <alignment vertical="center"/>
    </xf>
    <xf numFmtId="0" fontId="125" fillId="45" borderId="10" applyNumberFormat="0" applyFont="0" applyAlignment="0" applyProtection="0">
      <alignment vertical="center"/>
    </xf>
    <xf numFmtId="0" fontId="125" fillId="45" borderId="10" applyNumberFormat="0" applyFont="0" applyAlignment="0" applyProtection="0">
      <alignment vertical="center"/>
    </xf>
    <xf numFmtId="0" fontId="125" fillId="45" borderId="10" applyNumberFormat="0" applyFont="0" applyAlignment="0" applyProtection="0">
      <alignment vertical="center"/>
    </xf>
    <xf numFmtId="0" fontId="125" fillId="45" borderId="10" applyNumberFormat="0" applyFont="0" applyAlignment="0" applyProtection="0">
      <alignment vertical="center"/>
    </xf>
    <xf numFmtId="0" fontId="125" fillId="45" borderId="10" applyNumberFormat="0" applyFont="0" applyAlignment="0" applyProtection="0">
      <alignment vertical="center"/>
    </xf>
    <xf numFmtId="0" fontId="125" fillId="45" borderId="10" applyNumberFormat="0" applyFont="0" applyAlignment="0" applyProtection="0">
      <alignment vertical="center"/>
    </xf>
    <xf numFmtId="0" fontId="125" fillId="45" borderId="10" applyNumberFormat="0" applyFont="0" applyAlignment="0" applyProtection="0">
      <alignment vertical="center"/>
    </xf>
    <xf numFmtId="0" fontId="125" fillId="45" borderId="10" applyNumberFormat="0" applyFont="0" applyAlignment="0" applyProtection="0">
      <alignment vertical="center"/>
    </xf>
    <xf numFmtId="0" fontId="125" fillId="45" borderId="10" applyNumberFormat="0" applyFont="0" applyAlignment="0" applyProtection="0">
      <alignment vertical="center"/>
    </xf>
    <xf numFmtId="0" fontId="125" fillId="45" borderId="10" applyNumberFormat="0" applyFont="0" applyAlignment="0" applyProtection="0">
      <alignment vertical="center"/>
    </xf>
    <xf numFmtId="0" fontId="125" fillId="45" borderId="10" applyNumberFormat="0" applyFont="0" applyAlignment="0" applyProtection="0">
      <alignment vertical="center"/>
    </xf>
    <xf numFmtId="0" fontId="125" fillId="45" borderId="10" applyNumberFormat="0" applyFont="0" applyAlignment="0" applyProtection="0">
      <alignment vertical="center"/>
    </xf>
    <xf numFmtId="0" fontId="125" fillId="45" borderId="10" applyNumberFormat="0" applyFont="0" applyAlignment="0" applyProtection="0">
      <alignment vertical="center"/>
    </xf>
    <xf numFmtId="0" fontId="18" fillId="28" borderId="0" applyNumberFormat="0" applyBorder="0" applyAlignment="0" applyProtection="0">
      <alignment vertical="center"/>
    </xf>
    <xf numFmtId="0" fontId="18" fillId="64" borderId="0" applyNumberFormat="0" applyBorder="0" applyAlignment="0" applyProtection="0">
      <alignment vertical="center"/>
    </xf>
    <xf numFmtId="0" fontId="18" fillId="53" borderId="0" applyNumberFormat="0" applyBorder="0" applyAlignment="0" applyProtection="0">
      <alignment vertical="center"/>
    </xf>
    <xf numFmtId="0" fontId="18" fillId="21" borderId="0" applyNumberFormat="0" applyBorder="0" applyAlignment="0" applyProtection="0">
      <alignment vertical="center"/>
    </xf>
    <xf numFmtId="0" fontId="18" fillId="58" borderId="0" applyNumberFormat="0" applyBorder="0" applyAlignment="0" applyProtection="0">
      <alignment vertical="center"/>
    </xf>
    <xf numFmtId="0" fontId="18" fillId="62" borderId="0" applyNumberFormat="0" applyBorder="0" applyAlignment="0" applyProtection="0">
      <alignment vertical="center"/>
    </xf>
    <xf numFmtId="0" fontId="131" fillId="0" borderId="0">
      <alignment vertical="center"/>
    </xf>
    <xf numFmtId="0" fontId="14" fillId="0" borderId="0">
      <alignment vertical="center"/>
    </xf>
    <xf numFmtId="0" fontId="117" fillId="0" borderId="0">
      <alignment vertical="center"/>
    </xf>
    <xf numFmtId="41" fontId="1" fillId="0" borderId="0" applyFont="0" applyFill="0" applyBorder="0" applyAlignment="0" applyProtection="0">
      <alignment vertical="center"/>
    </xf>
  </cellStyleXfs>
  <cellXfs count="404">
    <xf numFmtId="0" fontId="0" fillId="0" borderId="0" xfId="0"/>
    <xf numFmtId="0" fontId="1" fillId="0" borderId="0" xfId="1851" applyFont="1" applyFill="1"/>
    <xf numFmtId="31" fontId="5" fillId="0" borderId="0" xfId="1851" applyNumberFormat="1" applyFont="1" applyFill="1" applyAlignment="1">
      <alignment horizontal="left" vertical="center"/>
    </xf>
    <xf numFmtId="0" fontId="5" fillId="0" borderId="0" xfId="1851" applyFont="1" applyFill="1" applyAlignment="1">
      <alignment vertical="center"/>
    </xf>
    <xf numFmtId="0" fontId="5" fillId="0" borderId="0" xfId="1851" applyFont="1" applyFill="1"/>
    <xf numFmtId="0" fontId="5" fillId="0" borderId="0" xfId="1851" applyFont="1" applyFill="1" applyAlignment="1">
      <alignment wrapText="1"/>
    </xf>
    <xf numFmtId="0" fontId="6" fillId="0" borderId="8" xfId="1851" applyFont="1" applyFill="1" applyBorder="1" applyAlignment="1" applyProtection="1">
      <alignment horizontal="left" vertical="center"/>
      <protection locked="0"/>
    </xf>
    <xf numFmtId="0" fontId="6" fillId="0" borderId="0" xfId="1851" applyFont="1" applyFill="1"/>
    <xf numFmtId="0" fontId="6" fillId="0" borderId="8" xfId="1851" applyFont="1" applyFill="1" applyBorder="1" applyAlignment="1" applyProtection="1">
      <alignment vertical="center"/>
      <protection locked="0"/>
    </xf>
    <xf numFmtId="0" fontId="5" fillId="0" borderId="8" xfId="1851" applyFont="1" applyFill="1" applyBorder="1" applyAlignment="1" applyProtection="1">
      <alignment horizontal="left" vertical="center" indent="1"/>
      <protection locked="0"/>
    </xf>
    <xf numFmtId="0" fontId="5" fillId="0" borderId="8" xfId="1851" applyFont="1" applyFill="1" applyBorder="1" applyAlignment="1" applyProtection="1">
      <alignment horizontal="left" vertical="center" indent="2"/>
      <protection locked="0"/>
    </xf>
    <xf numFmtId="0" fontId="7" fillId="0" borderId="8" xfId="1851" applyFont="1" applyFill="1" applyBorder="1" applyAlignment="1" applyProtection="1">
      <alignment horizontal="left" vertical="center" indent="1"/>
      <protection locked="0"/>
    </xf>
    <xf numFmtId="0" fontId="5" fillId="66" borderId="8" xfId="1847" applyFont="1" applyFill="1" applyBorder="1" applyAlignment="1">
      <alignment horizontal="left" vertical="center" indent="1"/>
    </xf>
    <xf numFmtId="0" fontId="5" fillId="66" borderId="8" xfId="1847" applyFont="1" applyFill="1" applyBorder="1" applyAlignment="1">
      <alignment horizontal="left" vertical="center" indent="2"/>
    </xf>
    <xf numFmtId="1" fontId="6" fillId="0" borderId="8" xfId="1851" applyNumberFormat="1" applyFont="1" applyFill="1" applyBorder="1" applyAlignment="1" applyProtection="1">
      <alignment vertical="center"/>
      <protection locked="0"/>
    </xf>
    <xf numFmtId="176" fontId="8" fillId="0" borderId="0" xfId="1851" applyNumberFormat="1" applyFont="1" applyFill="1" applyAlignment="1">
      <alignment vertical="center" shrinkToFit="1"/>
    </xf>
    <xf numFmtId="0" fontId="9" fillId="0" borderId="8" xfId="0" applyFont="1" applyFill="1" applyBorder="1" applyAlignment="1">
      <alignment horizontal="left" vertical="center"/>
    </xf>
    <xf numFmtId="176" fontId="8" fillId="18" borderId="8" xfId="1851" applyNumberFormat="1" applyFont="1" applyFill="1" applyBorder="1" applyAlignment="1">
      <alignment vertical="center" shrinkToFit="1"/>
    </xf>
    <xf numFmtId="0" fontId="10" fillId="0" borderId="8" xfId="0" applyFont="1" applyBorder="1" applyAlignment="1">
      <alignment vertical="center"/>
    </xf>
    <xf numFmtId="176" fontId="8" fillId="65" borderId="8" xfId="1851" applyNumberFormat="1" applyFont="1" applyFill="1" applyBorder="1" applyAlignment="1">
      <alignment vertical="center" shrinkToFit="1"/>
    </xf>
    <xf numFmtId="0" fontId="1" fillId="66" borderId="8" xfId="1847" applyFont="1" applyFill="1" applyBorder="1" applyAlignment="1">
      <alignment horizontal="left" vertical="center" indent="2"/>
    </xf>
    <xf numFmtId="176" fontId="8" fillId="44" borderId="8" xfId="1851" applyNumberFormat="1" applyFont="1" applyFill="1" applyBorder="1" applyAlignment="1">
      <alignment vertical="center" shrinkToFit="1"/>
    </xf>
    <xf numFmtId="0" fontId="1" fillId="66" borderId="8" xfId="1847" applyFont="1" applyFill="1" applyBorder="1" applyAlignment="1">
      <alignment horizontal="left" vertical="center" indent="3"/>
    </xf>
    <xf numFmtId="176" fontId="8" fillId="0" borderId="8" xfId="1851" applyNumberFormat="1" applyFont="1" applyFill="1" applyBorder="1" applyAlignment="1">
      <alignment vertical="center" shrinkToFit="1"/>
    </xf>
    <xf numFmtId="0" fontId="5" fillId="66" borderId="8" xfId="1847" applyFont="1" applyFill="1" applyBorder="1" applyAlignment="1">
      <alignment horizontal="left" vertical="center" wrapText="1" indent="2"/>
    </xf>
    <xf numFmtId="0" fontId="10" fillId="0" borderId="8" xfId="0" applyFont="1" applyBorder="1" applyAlignment="1">
      <alignment horizontal="left" vertical="center" indent="2"/>
    </xf>
    <xf numFmtId="0" fontId="5" fillId="0" borderId="8" xfId="0" applyFont="1" applyFill="1" applyBorder="1" applyAlignment="1">
      <alignment horizontal="left" vertical="center" indent="3"/>
    </xf>
    <xf numFmtId="0" fontId="10" fillId="0" borderId="8" xfId="0" applyFont="1" applyFill="1" applyBorder="1" applyAlignment="1">
      <alignment horizontal="left" vertical="center" indent="2"/>
    </xf>
    <xf numFmtId="0" fontId="1" fillId="0" borderId="0" xfId="1850" applyNumberFormat="1" applyFont="1" applyFill="1"/>
    <xf numFmtId="198" fontId="1" fillId="0" borderId="0" xfId="1850" applyNumberFormat="1" applyFont="1" applyFill="1"/>
    <xf numFmtId="198" fontId="101" fillId="0" borderId="0" xfId="1850" applyNumberFormat="1" applyFont="1" applyFill="1" applyAlignment="1" applyProtection="1">
      <alignment vertical="center"/>
      <protection locked="0"/>
    </xf>
    <xf numFmtId="0" fontId="1" fillId="13" borderId="8" xfId="1850" applyNumberFormat="1" applyFont="1" applyFill="1" applyBorder="1" applyAlignment="1">
      <alignment vertical="center"/>
    </xf>
    <xf numFmtId="176" fontId="8" fillId="13" borderId="8" xfId="1850" applyNumberFormat="1" applyFont="1" applyFill="1" applyBorder="1" applyAlignment="1">
      <alignment vertical="center" shrinkToFit="1"/>
    </xf>
    <xf numFmtId="176" fontId="8" fillId="18" borderId="8" xfId="2359" applyNumberFormat="1" applyFont="1" applyFill="1" applyBorder="1" applyAlignment="1" applyProtection="1">
      <alignment vertical="center" shrinkToFit="1"/>
    </xf>
    <xf numFmtId="49" fontId="5" fillId="65" borderId="8" xfId="2359" applyNumberFormat="1" applyFont="1" applyFill="1" applyBorder="1" applyAlignment="1" applyProtection="1">
      <alignment horizontal="left" vertical="center"/>
    </xf>
    <xf numFmtId="176" fontId="8" fillId="65" borderId="8" xfId="2359" applyNumberFormat="1" applyFont="1" applyFill="1" applyBorder="1" applyAlignment="1" applyProtection="1">
      <alignment vertical="center" shrinkToFit="1"/>
    </xf>
    <xf numFmtId="49" fontId="5" fillId="0" borderId="8" xfId="2359" applyNumberFormat="1" applyFont="1" applyFill="1" applyBorder="1" applyAlignment="1" applyProtection="1">
      <alignment horizontal="left" vertical="center"/>
    </xf>
    <xf numFmtId="176" fontId="8" fillId="0" borderId="8" xfId="2359" applyNumberFormat="1" applyFont="1" applyFill="1" applyBorder="1" applyAlignment="1" applyProtection="1">
      <alignment vertical="center" shrinkToFit="1"/>
    </xf>
    <xf numFmtId="176" fontId="102" fillId="0" borderId="8" xfId="2359" applyNumberFormat="1" applyFont="1" applyFill="1" applyBorder="1" applyAlignment="1" applyProtection="1">
      <alignment vertical="center" shrinkToFit="1"/>
    </xf>
    <xf numFmtId="49" fontId="1" fillId="18" borderId="8" xfId="1850" applyNumberFormat="1" applyFont="1" applyFill="1" applyBorder="1" applyAlignment="1">
      <alignment horizontal="left" vertical="center"/>
    </xf>
    <xf numFmtId="176" fontId="8" fillId="18" borderId="8" xfId="1850" applyNumberFormat="1" applyFont="1" applyFill="1" applyBorder="1" applyAlignment="1">
      <alignment vertical="center" shrinkToFit="1"/>
    </xf>
    <xf numFmtId="176" fontId="8" fillId="0" borderId="8" xfId="1850" applyNumberFormat="1" applyFont="1" applyFill="1" applyBorder="1" applyAlignment="1">
      <alignment vertical="center" shrinkToFit="1"/>
    </xf>
    <xf numFmtId="49" fontId="1" fillId="66" borderId="8" xfId="1850" applyNumberFormat="1" applyFont="1" applyFill="1" applyBorder="1" applyAlignment="1">
      <alignment horizontal="left" vertical="center"/>
    </xf>
    <xf numFmtId="49" fontId="1" fillId="65" borderId="8" xfId="1850" applyNumberFormat="1" applyFont="1" applyFill="1" applyBorder="1" applyAlignment="1">
      <alignment horizontal="left" vertical="center"/>
    </xf>
    <xf numFmtId="176" fontId="8" fillId="65" borderId="8" xfId="1850" applyNumberFormat="1" applyFont="1" applyFill="1" applyBorder="1" applyAlignment="1">
      <alignment vertical="center" shrinkToFit="1"/>
    </xf>
    <xf numFmtId="49" fontId="1" fillId="0" borderId="8" xfId="1850" applyNumberFormat="1" applyFont="1" applyFill="1" applyBorder="1" applyAlignment="1">
      <alignment horizontal="left" vertical="center"/>
    </xf>
    <xf numFmtId="176" fontId="102" fillId="0" borderId="8" xfId="1850" applyNumberFormat="1" applyFont="1" applyFill="1" applyBorder="1" applyAlignment="1">
      <alignment vertical="center" shrinkToFit="1"/>
    </xf>
    <xf numFmtId="176" fontId="102" fillId="65" borderId="8" xfId="1850" applyNumberFormat="1" applyFont="1" applyFill="1" applyBorder="1" applyAlignment="1">
      <alignment vertical="center" shrinkToFit="1"/>
    </xf>
    <xf numFmtId="49" fontId="1" fillId="0" borderId="8" xfId="0" applyNumberFormat="1" applyFont="1" applyFill="1" applyBorder="1" applyAlignment="1">
      <alignment horizontal="left" vertical="center"/>
    </xf>
    <xf numFmtId="0" fontId="5" fillId="0" borderId="8" xfId="0" applyFont="1" applyBorder="1" applyAlignment="1">
      <alignment vertical="center"/>
    </xf>
    <xf numFmtId="0" fontId="1" fillId="0" borderId="0" xfId="0" applyFont="1" applyFill="1" applyAlignment="1">
      <alignment vertical="center"/>
    </xf>
    <xf numFmtId="176" fontId="103" fillId="0" borderId="8" xfId="1850" applyNumberFormat="1" applyFont="1" applyFill="1" applyBorder="1" applyAlignment="1">
      <alignment vertical="center" shrinkToFit="1"/>
    </xf>
    <xf numFmtId="0" fontId="1" fillId="13" borderId="8" xfId="1850" applyNumberFormat="1" applyFont="1" applyFill="1" applyBorder="1" applyAlignment="1">
      <alignment horizontal="left" vertical="center"/>
    </xf>
    <xf numFmtId="0" fontId="1" fillId="18" borderId="8" xfId="1850" applyNumberFormat="1" applyFont="1" applyFill="1" applyBorder="1" applyAlignment="1">
      <alignment vertical="center"/>
    </xf>
    <xf numFmtId="0" fontId="1" fillId="0" borderId="8" xfId="1850" applyNumberFormat="1" applyFont="1" applyFill="1" applyBorder="1" applyAlignment="1">
      <alignment vertical="center"/>
    </xf>
    <xf numFmtId="198" fontId="1" fillId="0" borderId="0" xfId="1850" applyNumberFormat="1" applyFont="1" applyFill="1" applyAlignment="1">
      <alignment vertical="center"/>
    </xf>
    <xf numFmtId="0" fontId="1" fillId="67" borderId="0" xfId="1850" applyNumberFormat="1" applyFont="1" applyFill="1"/>
    <xf numFmtId="198" fontId="1" fillId="67" borderId="0" xfId="1850" applyNumberFormat="1" applyFont="1" applyFill="1" applyAlignment="1">
      <alignment vertical="center"/>
    </xf>
    <xf numFmtId="198" fontId="1" fillId="67" borderId="0" xfId="1850" applyNumberFormat="1" applyFont="1" applyFill="1"/>
    <xf numFmtId="0" fontId="1" fillId="0" borderId="0" xfId="1852"/>
    <xf numFmtId="0" fontId="105" fillId="0" borderId="0" xfId="1852" applyFont="1" applyAlignment="1">
      <alignment horizontal="left"/>
    </xf>
    <xf numFmtId="0" fontId="106" fillId="0" borderId="0" xfId="1852" applyFont="1" applyAlignment="1">
      <alignment horizontal="center"/>
    </xf>
    <xf numFmtId="0" fontId="1" fillId="0" borderId="0" xfId="1852" applyAlignment="1">
      <alignment horizontal="center" vertical="center"/>
    </xf>
    <xf numFmtId="0" fontId="6" fillId="0" borderId="8" xfId="1852" applyFont="1" applyBorder="1" applyAlignment="1">
      <alignment horizontal="left" vertical="center" wrapText="1"/>
    </xf>
    <xf numFmtId="0" fontId="9" fillId="0" borderId="0" xfId="1852" applyFont="1"/>
    <xf numFmtId="0" fontId="1" fillId="0" borderId="8" xfId="1852" applyBorder="1" applyAlignment="1">
      <alignment vertical="center"/>
    </xf>
    <xf numFmtId="176" fontId="8" fillId="0" borderId="8" xfId="1852" applyNumberFormat="1" applyFont="1" applyBorder="1" applyAlignment="1">
      <alignment vertical="center" shrinkToFit="1"/>
    </xf>
    <xf numFmtId="0" fontId="1" fillId="0" borderId="8" xfId="1852" applyFont="1" applyBorder="1" applyAlignment="1">
      <alignment vertical="center"/>
    </xf>
    <xf numFmtId="0" fontId="9" fillId="0" borderId="8" xfId="1852" applyFont="1" applyBorder="1" applyAlignment="1">
      <alignment vertical="center"/>
    </xf>
    <xf numFmtId="176" fontId="8" fillId="13" borderId="8" xfId="1852" applyNumberFormat="1" applyFont="1" applyFill="1" applyBorder="1" applyAlignment="1">
      <alignment vertical="center" shrinkToFit="1"/>
    </xf>
    <xf numFmtId="0" fontId="1" fillId="0" borderId="8" xfId="1852" applyBorder="1" applyAlignment="1">
      <alignment horizontal="left" vertical="center" indent="1"/>
    </xf>
    <xf numFmtId="0" fontId="1" fillId="0" borderId="8" xfId="1852" applyFont="1" applyBorder="1" applyAlignment="1">
      <alignment horizontal="left" vertical="center" indent="1"/>
    </xf>
    <xf numFmtId="0" fontId="9" fillId="0" borderId="8" xfId="1852" applyFont="1" applyBorder="1" applyAlignment="1">
      <alignment horizontal="left" vertical="center"/>
    </xf>
    <xf numFmtId="0" fontId="108" fillId="0" borderId="0" xfId="1848" applyFont="1" applyFill="1" applyAlignment="1">
      <alignment vertical="center"/>
    </xf>
    <xf numFmtId="0" fontId="1" fillId="0" borderId="0" xfId="1848" applyNumberFormat="1" applyFont="1" applyFill="1"/>
    <xf numFmtId="0" fontId="1" fillId="0" borderId="0" xfId="1848" applyFont="1" applyFill="1"/>
    <xf numFmtId="0" fontId="1" fillId="0" borderId="0" xfId="1848" applyFont="1" applyFill="1" applyAlignment="1">
      <alignment wrapText="1"/>
    </xf>
    <xf numFmtId="0" fontId="1" fillId="0" borderId="0" xfId="1848" applyFont="1" applyFill="1" applyAlignment="1">
      <alignment horizontal="center" vertical="center"/>
    </xf>
    <xf numFmtId="0" fontId="5" fillId="13" borderId="8" xfId="2848" applyNumberFormat="1" applyFont="1" applyFill="1" applyBorder="1" applyAlignment="1">
      <alignment vertical="center"/>
    </xf>
    <xf numFmtId="0" fontId="6" fillId="0" borderId="8" xfId="1848" applyFont="1" applyFill="1" applyBorder="1" applyAlignment="1" applyProtection="1">
      <alignment horizontal="left" vertical="center" wrapText="1"/>
      <protection locked="0"/>
    </xf>
    <xf numFmtId="176" fontId="8" fillId="13" borderId="8" xfId="2848" applyNumberFormat="1" applyFont="1" applyFill="1" applyBorder="1" applyAlignment="1">
      <alignment vertical="center" shrinkToFit="1"/>
    </xf>
    <xf numFmtId="49" fontId="5" fillId="18" borderId="8" xfId="2848" applyNumberFormat="1" applyFont="1" applyFill="1" applyBorder="1" applyAlignment="1">
      <alignment horizontal="left" vertical="center"/>
    </xf>
    <xf numFmtId="49" fontId="5" fillId="0" borderId="8" xfId="1587" applyNumberFormat="1" applyFont="1" applyFill="1" applyBorder="1" applyAlignment="1" applyProtection="1">
      <alignment horizontal="left" vertical="center" wrapText="1"/>
    </xf>
    <xf numFmtId="176" fontId="8" fillId="18" borderId="8" xfId="2848" applyNumberFormat="1" applyFont="1" applyFill="1" applyBorder="1" applyAlignment="1">
      <alignment vertical="center" shrinkToFit="1"/>
    </xf>
    <xf numFmtId="49" fontId="5" fillId="65" borderId="8" xfId="2848" applyNumberFormat="1" applyFont="1" applyFill="1" applyBorder="1" applyAlignment="1">
      <alignment horizontal="left" vertical="center"/>
    </xf>
    <xf numFmtId="49" fontId="5" fillId="0" borderId="8" xfId="1587" applyNumberFormat="1" applyFont="1" applyFill="1" applyBorder="1" applyAlignment="1" applyProtection="1">
      <alignment horizontal="left" vertical="center" wrapText="1" indent="1"/>
    </xf>
    <xf numFmtId="176" fontId="8" fillId="65" borderId="8" xfId="2848" applyNumberFormat="1" applyFont="1" applyFill="1" applyBorder="1" applyAlignment="1">
      <alignment vertical="center" shrinkToFit="1"/>
    </xf>
    <xf numFmtId="49" fontId="5" fillId="0" borderId="8" xfId="2848" applyNumberFormat="1" applyFont="1" applyFill="1" applyBorder="1" applyAlignment="1">
      <alignment horizontal="left" vertical="center"/>
    </xf>
    <xf numFmtId="49" fontId="5" fillId="0" borderId="8" xfId="1587" applyNumberFormat="1" applyFont="1" applyFill="1" applyBorder="1" applyAlignment="1" applyProtection="1">
      <alignment horizontal="left" vertical="center" wrapText="1" indent="2"/>
    </xf>
    <xf numFmtId="176" fontId="8" fillId="0" borderId="8" xfId="2848" applyNumberFormat="1" applyFont="1" applyFill="1" applyBorder="1" applyAlignment="1">
      <alignment vertical="center" shrinkToFit="1"/>
    </xf>
    <xf numFmtId="0" fontId="9" fillId="0" borderId="0" xfId="1848" applyFont="1" applyFill="1"/>
    <xf numFmtId="49" fontId="1" fillId="0" borderId="8" xfId="1848" applyNumberFormat="1" applyFont="1" applyFill="1" applyBorder="1" applyAlignment="1">
      <alignment horizontal="left" vertical="center"/>
    </xf>
    <xf numFmtId="176" fontId="8" fillId="0" borderId="8" xfId="1848" applyNumberFormat="1" applyFont="1" applyFill="1" applyBorder="1" applyAlignment="1">
      <alignment vertical="center" shrinkToFit="1"/>
    </xf>
    <xf numFmtId="49" fontId="1" fillId="65" borderId="8" xfId="1848" applyNumberFormat="1" applyFont="1" applyFill="1" applyBorder="1" applyAlignment="1">
      <alignment horizontal="left" vertical="center"/>
    </xf>
    <xf numFmtId="176" fontId="8" fillId="65" borderId="8" xfId="1848" applyNumberFormat="1" applyFont="1" applyFill="1" applyBorder="1" applyAlignment="1">
      <alignment vertical="center" shrinkToFit="1"/>
    </xf>
    <xf numFmtId="49" fontId="5" fillId="13" borderId="8" xfId="2848" applyNumberFormat="1" applyFont="1" applyFill="1" applyBorder="1" applyAlignment="1">
      <alignment horizontal="left" vertical="center"/>
    </xf>
    <xf numFmtId="0" fontId="6" fillId="0" borderId="8" xfId="1848" applyFont="1" applyFill="1" applyBorder="1" applyAlignment="1" applyProtection="1">
      <alignment vertical="center" wrapText="1"/>
      <protection locked="0"/>
    </xf>
    <xf numFmtId="0" fontId="5" fillId="0" borderId="8" xfId="2848" applyNumberFormat="1" applyFont="1" applyFill="1" applyBorder="1" applyAlignment="1">
      <alignment vertical="center"/>
    </xf>
    <xf numFmtId="49" fontId="5" fillId="0" borderId="8" xfId="1587" applyNumberFormat="1" applyFont="1" applyFill="1" applyBorder="1" applyAlignment="1" applyProtection="1">
      <alignment horizontal="left" vertical="center" indent="1"/>
    </xf>
    <xf numFmtId="176" fontId="1" fillId="0" borderId="0" xfId="1848" applyNumberFormat="1" applyFont="1" applyFill="1"/>
    <xf numFmtId="0" fontId="109" fillId="0" borderId="0" xfId="1587" applyFont="1">
      <alignment vertical="center"/>
    </xf>
    <xf numFmtId="0" fontId="0" fillId="0" borderId="0" xfId="1587" applyFont="1">
      <alignment vertical="center"/>
    </xf>
    <xf numFmtId="0" fontId="104" fillId="0" borderId="0" xfId="1587" applyFont="1" applyAlignment="1">
      <alignment horizontal="center" vertical="center"/>
    </xf>
    <xf numFmtId="0" fontId="112" fillId="0" borderId="0" xfId="1587" applyFont="1" applyAlignment="1">
      <alignment horizontal="left" vertical="center" wrapText="1"/>
    </xf>
    <xf numFmtId="0" fontId="0" fillId="0" borderId="0" xfId="1587" applyFont="1" applyAlignment="1">
      <alignment horizontal="left" vertical="center" wrapText="1"/>
    </xf>
    <xf numFmtId="0" fontId="1" fillId="0" borderId="0" xfId="1587" applyFont="1" applyAlignment="1">
      <alignment horizontal="left" vertical="center" wrapText="1"/>
    </xf>
    <xf numFmtId="49" fontId="1" fillId="0" borderId="8" xfId="2848" applyNumberFormat="1" applyFont="1" applyBorder="1" applyAlignment="1">
      <alignment horizontal="center" vertical="center" wrapText="1"/>
    </xf>
    <xf numFmtId="49" fontId="8" fillId="0" borderId="8" xfId="2848" applyNumberFormat="1" applyFont="1" applyBorder="1" applyAlignment="1">
      <alignment horizontal="center" vertical="center" wrapText="1"/>
    </xf>
    <xf numFmtId="176" fontId="113" fillId="18" borderId="8" xfId="1851" applyNumberFormat="1" applyFont="1" applyFill="1" applyBorder="1" applyAlignment="1">
      <alignment vertical="center" shrinkToFit="1"/>
    </xf>
    <xf numFmtId="176" fontId="113" fillId="65" borderId="8" xfId="1851" applyNumberFormat="1" applyFont="1" applyFill="1" applyBorder="1" applyAlignment="1">
      <alignment vertical="center" shrinkToFit="1"/>
    </xf>
    <xf numFmtId="176" fontId="114" fillId="44" borderId="8" xfId="1851" applyNumberFormat="1" applyFont="1" applyFill="1" applyBorder="1" applyAlignment="1">
      <alignment vertical="center" shrinkToFit="1"/>
    </xf>
    <xf numFmtId="176" fontId="114" fillId="0" borderId="8" xfId="1851" applyNumberFormat="1" applyFont="1" applyFill="1" applyBorder="1" applyAlignment="1">
      <alignment vertical="center" shrinkToFit="1"/>
    </xf>
    <xf numFmtId="176" fontId="114" fillId="65" borderId="8" xfId="1851" applyNumberFormat="1" applyFont="1" applyFill="1" applyBorder="1" applyAlignment="1">
      <alignment vertical="center" shrinkToFit="1"/>
    </xf>
    <xf numFmtId="176" fontId="115" fillId="0" borderId="8" xfId="1851" applyNumberFormat="1" applyFont="1" applyFill="1" applyBorder="1" applyAlignment="1">
      <alignment vertical="center" shrinkToFit="1"/>
    </xf>
    <xf numFmtId="199" fontId="113" fillId="18" borderId="8" xfId="1851" applyNumberFormat="1" applyFont="1" applyFill="1" applyBorder="1" applyAlignment="1">
      <alignment vertical="center" shrinkToFit="1"/>
    </xf>
    <xf numFmtId="199" fontId="113" fillId="65" borderId="8" xfId="1851" applyNumberFormat="1" applyFont="1" applyFill="1" applyBorder="1" applyAlignment="1">
      <alignment vertical="center" shrinkToFit="1"/>
    </xf>
    <xf numFmtId="199" fontId="114" fillId="44" borderId="8" xfId="1851" applyNumberFormat="1" applyFont="1" applyFill="1" applyBorder="1" applyAlignment="1">
      <alignment vertical="center" shrinkToFit="1"/>
    </xf>
    <xf numFmtId="199" fontId="114" fillId="0" borderId="8" xfId="1851" applyNumberFormat="1" applyFont="1" applyFill="1" applyBorder="1" applyAlignment="1">
      <alignment vertical="center" shrinkToFit="1"/>
    </xf>
    <xf numFmtId="199" fontId="114" fillId="65" borderId="8" xfId="1851" applyNumberFormat="1" applyFont="1" applyFill="1" applyBorder="1" applyAlignment="1">
      <alignment vertical="center" shrinkToFit="1"/>
    </xf>
    <xf numFmtId="0" fontId="2" fillId="0" borderId="0" xfId="1851" applyFont="1" applyFill="1" applyAlignment="1">
      <alignment vertical="center" wrapText="1"/>
    </xf>
    <xf numFmtId="198" fontId="6" fillId="0" borderId="8" xfId="1850" applyNumberFormat="1" applyFont="1" applyFill="1" applyBorder="1" applyAlignment="1">
      <alignment vertical="center"/>
    </xf>
    <xf numFmtId="49" fontId="5" fillId="0" borderId="8" xfId="1587" applyNumberFormat="1" applyFont="1" applyFill="1" applyBorder="1" applyAlignment="1" applyProtection="1">
      <alignment horizontal="left" vertical="center"/>
    </xf>
    <xf numFmtId="198" fontId="6" fillId="0" borderId="8" xfId="1850" applyNumberFormat="1" applyFont="1" applyFill="1" applyBorder="1" applyAlignment="1" applyProtection="1">
      <alignment vertical="center"/>
    </xf>
    <xf numFmtId="198" fontId="5" fillId="0" borderId="8" xfId="1850" applyNumberFormat="1" applyFont="1" applyFill="1" applyBorder="1" applyAlignment="1" applyProtection="1">
      <alignment horizontal="left" vertical="center" indent="1"/>
    </xf>
    <xf numFmtId="198" fontId="6" fillId="0" borderId="8" xfId="1850" applyNumberFormat="1" applyFont="1" applyFill="1" applyBorder="1" applyAlignment="1">
      <alignment horizontal="left" vertical="center"/>
    </xf>
    <xf numFmtId="199" fontId="8" fillId="13" borderId="8" xfId="1850" applyNumberFormat="1" applyFont="1" applyFill="1" applyBorder="1" applyAlignment="1">
      <alignment vertical="center" shrinkToFit="1"/>
    </xf>
    <xf numFmtId="199" fontId="8" fillId="18" borderId="8" xfId="2359" applyNumberFormat="1" applyFont="1" applyFill="1" applyBorder="1" applyAlignment="1" applyProtection="1">
      <alignment vertical="center" shrinkToFit="1"/>
    </xf>
    <xf numFmtId="199" fontId="8" fillId="65" borderId="8" xfId="2359" applyNumberFormat="1" applyFont="1" applyFill="1" applyBorder="1" applyAlignment="1" applyProtection="1">
      <alignment vertical="center" shrinkToFit="1"/>
    </xf>
    <xf numFmtId="199" fontId="8" fillId="0" borderId="8" xfId="2359" applyNumberFormat="1" applyFont="1" applyFill="1" applyBorder="1" applyAlignment="1" applyProtection="1">
      <alignment vertical="center" shrinkToFit="1"/>
    </xf>
    <xf numFmtId="199" fontId="8" fillId="18" borderId="8" xfId="1850" applyNumberFormat="1" applyFont="1" applyFill="1" applyBorder="1" applyAlignment="1">
      <alignment vertical="center" shrinkToFit="1"/>
    </xf>
    <xf numFmtId="199" fontId="8" fillId="0" borderId="8" xfId="1850" applyNumberFormat="1" applyFont="1" applyFill="1" applyBorder="1" applyAlignment="1">
      <alignment vertical="center" shrinkToFit="1"/>
    </xf>
    <xf numFmtId="199" fontId="8" fillId="65" borderId="8" xfId="1850" applyNumberFormat="1" applyFont="1" applyFill="1" applyBorder="1" applyAlignment="1">
      <alignment vertical="center" shrinkToFit="1"/>
    </xf>
    <xf numFmtId="199" fontId="103" fillId="0" borderId="8" xfId="1850" applyNumberFormat="1" applyFont="1" applyFill="1" applyBorder="1" applyAlignment="1">
      <alignment vertical="center" shrinkToFit="1"/>
    </xf>
    <xf numFmtId="176" fontId="107" fillId="13" borderId="8" xfId="1852" applyNumberFormat="1" applyFont="1" applyFill="1" applyBorder="1" applyAlignment="1">
      <alignment vertical="center" shrinkToFit="1"/>
    </xf>
    <xf numFmtId="199" fontId="107" fillId="13" borderId="8" xfId="1852" applyNumberFormat="1" applyFont="1" applyFill="1" applyBorder="1" applyAlignment="1">
      <alignment vertical="center" shrinkToFit="1"/>
    </xf>
    <xf numFmtId="199" fontId="8" fillId="0" borderId="8" xfId="1852" applyNumberFormat="1" applyFont="1" applyBorder="1" applyAlignment="1">
      <alignment vertical="center" shrinkToFit="1"/>
    </xf>
    <xf numFmtId="199" fontId="8" fillId="13" borderId="8" xfId="1852" applyNumberFormat="1" applyFont="1" applyFill="1" applyBorder="1" applyAlignment="1">
      <alignment vertical="center" shrinkToFit="1"/>
    </xf>
    <xf numFmtId="199" fontId="8" fillId="13" borderId="8" xfId="2848" applyNumberFormat="1" applyFont="1" applyFill="1" applyBorder="1" applyAlignment="1">
      <alignment vertical="center" shrinkToFit="1"/>
    </xf>
    <xf numFmtId="199" fontId="8" fillId="18" borderId="8" xfId="2848" applyNumberFormat="1" applyFont="1" applyFill="1" applyBorder="1" applyAlignment="1">
      <alignment vertical="center" shrinkToFit="1"/>
    </xf>
    <xf numFmtId="199" fontId="8" fillId="65" borderId="8" xfId="2848" applyNumberFormat="1" applyFont="1" applyFill="1" applyBorder="1" applyAlignment="1">
      <alignment vertical="center" shrinkToFit="1"/>
    </xf>
    <xf numFmtId="199" fontId="8" fillId="0" borderId="8" xfId="2848" applyNumberFormat="1" applyFont="1" applyFill="1" applyBorder="1" applyAlignment="1">
      <alignment vertical="center" shrinkToFit="1"/>
    </xf>
    <xf numFmtId="199" fontId="8" fillId="0" borderId="8" xfId="1848" applyNumberFormat="1" applyFont="1" applyFill="1" applyBorder="1" applyAlignment="1">
      <alignment vertical="center" shrinkToFit="1"/>
    </xf>
    <xf numFmtId="199" fontId="8" fillId="65" borderId="8" xfId="1848" applyNumberFormat="1" applyFont="1" applyFill="1" applyBorder="1" applyAlignment="1">
      <alignment vertical="center" shrinkToFit="1"/>
    </xf>
    <xf numFmtId="0" fontId="121" fillId="0" borderId="0" xfId="1849" applyFont="1">
      <alignment vertical="center"/>
    </xf>
    <xf numFmtId="0" fontId="1" fillId="0" borderId="0" xfId="1849">
      <alignment vertical="center"/>
    </xf>
    <xf numFmtId="0" fontId="1" fillId="0" borderId="0" xfId="1849" applyAlignment="1">
      <alignment horizontal="right" vertical="center"/>
    </xf>
    <xf numFmtId="0" fontId="1" fillId="0" borderId="8" xfId="1849" applyBorder="1" applyAlignment="1">
      <alignment horizontal="center" vertical="center"/>
    </xf>
    <xf numFmtId="0" fontId="1" fillId="0" borderId="8" xfId="1849" applyFill="1" applyBorder="1" applyAlignment="1">
      <alignment horizontal="center" vertical="center"/>
    </xf>
    <xf numFmtId="0" fontId="1" fillId="0" borderId="8" xfId="1849" applyFill="1" applyBorder="1" applyAlignment="1">
      <alignment horizontal="center" vertical="center" wrapText="1"/>
    </xf>
    <xf numFmtId="0" fontId="121" fillId="0" borderId="0" xfId="1849" applyFont="1" applyAlignment="1">
      <alignment horizontal="center" vertical="center"/>
    </xf>
    <xf numFmtId="0" fontId="1" fillId="0" borderId="0" xfId="1849" applyAlignment="1">
      <alignment horizontal="center" vertical="center"/>
    </xf>
    <xf numFmtId="0" fontId="5" fillId="0" borderId="0" xfId="1849" applyFont="1" applyBorder="1" applyAlignment="1">
      <alignment vertical="center" wrapText="1"/>
    </xf>
    <xf numFmtId="0" fontId="1" fillId="0" borderId="0" xfId="1849" applyAlignment="1">
      <alignment vertical="center" wrapText="1"/>
    </xf>
    <xf numFmtId="0" fontId="1" fillId="0" borderId="0" xfId="1849" applyAlignment="1">
      <alignment horizontal="left" vertical="center" wrapText="1"/>
    </xf>
    <xf numFmtId="0" fontId="11" fillId="0" borderId="0" xfId="1853" applyFont="1"/>
    <xf numFmtId="0" fontId="124" fillId="0" borderId="20" xfId="1853" applyFont="1" applyFill="1" applyBorder="1" applyAlignment="1">
      <alignment horizontal="left" vertical="center"/>
    </xf>
    <xf numFmtId="0" fontId="124" fillId="0" borderId="0" xfId="1853" applyFont="1" applyFill="1" applyBorder="1" applyAlignment="1">
      <alignment horizontal="center" vertical="center"/>
    </xf>
    <xf numFmtId="200" fontId="11" fillId="0" borderId="0" xfId="1853" applyNumberFormat="1" applyFont="1" applyFill="1" applyAlignment="1">
      <alignment horizontal="center" vertical="center"/>
    </xf>
    <xf numFmtId="0" fontId="11" fillId="0" borderId="0" xfId="1853" applyFont="1" applyFill="1" applyAlignment="1">
      <alignment horizontal="center" vertical="center"/>
    </xf>
    <xf numFmtId="176" fontId="32" fillId="0" borderId="8" xfId="1853" applyNumberFormat="1" applyFont="1" applyBorder="1" applyAlignment="1">
      <alignment vertical="center"/>
    </xf>
    <xf numFmtId="0" fontId="116" fillId="0" borderId="8" xfId="1849" applyFont="1" applyFill="1" applyBorder="1" applyAlignment="1">
      <alignment horizontal="left" vertical="center" wrapText="1"/>
    </xf>
    <xf numFmtId="0" fontId="116" fillId="0" borderId="8" xfId="1849" applyFont="1" applyBorder="1" applyAlignment="1">
      <alignment horizontal="left" vertical="center" wrapText="1"/>
    </xf>
    <xf numFmtId="200" fontId="126" fillId="0" borderId="8" xfId="1853" applyNumberFormat="1" applyFont="1" applyBorder="1" applyAlignment="1">
      <alignment horizontal="center" vertical="center"/>
    </xf>
    <xf numFmtId="0" fontId="0" fillId="0" borderId="0" xfId="1853" applyFont="1" applyAlignment="1">
      <alignment vertical="center"/>
    </xf>
    <xf numFmtId="0" fontId="126" fillId="0" borderId="8" xfId="1853" applyFont="1" applyBorder="1" applyAlignment="1">
      <alignment horizontal="left" vertical="center"/>
    </xf>
    <xf numFmtId="0" fontId="126" fillId="0" borderId="8" xfId="1853" applyFont="1" applyBorder="1" applyAlignment="1">
      <alignment horizontal="left" vertical="center" indent="1"/>
    </xf>
    <xf numFmtId="0" fontId="117" fillId="0" borderId="0" xfId="1853" applyFont="1" applyAlignment="1">
      <alignment vertical="center"/>
    </xf>
    <xf numFmtId="0" fontId="129" fillId="0" borderId="8" xfId="1853" applyFont="1" applyBorder="1" applyAlignment="1">
      <alignment horizontal="left" vertical="center" indent="2"/>
    </xf>
    <xf numFmtId="200" fontId="130" fillId="0" borderId="8" xfId="1853" applyNumberFormat="1" applyFont="1" applyBorder="1" applyAlignment="1">
      <alignment horizontal="center" vertical="center"/>
    </xf>
    <xf numFmtId="176" fontId="128" fillId="0" borderId="8" xfId="1853" applyNumberFormat="1" applyFont="1" applyBorder="1" applyAlignment="1">
      <alignment vertical="center"/>
    </xf>
    <xf numFmtId="0" fontId="117" fillId="0" borderId="0" xfId="2912">
      <alignment vertical="center"/>
    </xf>
    <xf numFmtId="0" fontId="117" fillId="0" borderId="0" xfId="2912" applyAlignment="1">
      <alignment horizontal="center" vertical="center"/>
    </xf>
    <xf numFmtId="0" fontId="117" fillId="0" borderId="0" xfId="2912" applyAlignment="1">
      <alignment vertical="center" wrapText="1"/>
    </xf>
    <xf numFmtId="202" fontId="117" fillId="0" borderId="0" xfId="2912" applyNumberFormat="1">
      <alignment vertical="center"/>
    </xf>
    <xf numFmtId="0" fontId="117" fillId="0" borderId="0" xfId="2912" applyAlignment="1">
      <alignment horizontal="right" vertical="center"/>
    </xf>
    <xf numFmtId="0" fontId="117" fillId="0" borderId="8" xfId="2912" applyBorder="1" applyAlignment="1">
      <alignment horizontal="center" vertical="center" wrapText="1"/>
    </xf>
    <xf numFmtId="0" fontId="117" fillId="0" borderId="8" xfId="2912" applyFill="1" applyBorder="1" applyAlignment="1">
      <alignment horizontal="center" vertical="center" wrapText="1"/>
    </xf>
    <xf numFmtId="202" fontId="117" fillId="0" borderId="8" xfId="2912" applyNumberFormat="1" applyFill="1" applyBorder="1" applyAlignment="1">
      <alignment horizontal="center" vertical="center" wrapText="1"/>
    </xf>
    <xf numFmtId="0" fontId="117" fillId="0" borderId="0" xfId="2912" applyAlignment="1">
      <alignment horizontal="center" vertical="center" wrapText="1"/>
    </xf>
    <xf numFmtId="49" fontId="117" fillId="0" borderId="0" xfId="2912" applyNumberFormat="1" applyAlignment="1">
      <alignment horizontal="center" vertical="center" wrapText="1"/>
    </xf>
    <xf numFmtId="49" fontId="117" fillId="0" borderId="8" xfId="2912" applyNumberFormat="1" applyBorder="1" applyAlignment="1">
      <alignment horizontal="center" vertical="center" wrapText="1"/>
    </xf>
    <xf numFmtId="0" fontId="117" fillId="0" borderId="8" xfId="2912" applyFont="1" applyBorder="1" applyAlignment="1">
      <alignment horizontal="center" vertical="center" wrapText="1"/>
    </xf>
    <xf numFmtId="0" fontId="117" fillId="0" borderId="8" xfId="2912" applyFont="1" applyBorder="1" applyAlignment="1">
      <alignment horizontal="left" vertical="center" wrapText="1"/>
    </xf>
    <xf numFmtId="43" fontId="117" fillId="0" borderId="8" xfId="2912" applyNumberFormat="1" applyFont="1" applyBorder="1" applyAlignment="1">
      <alignment vertical="center" wrapText="1"/>
    </xf>
    <xf numFmtId="0" fontId="116" fillId="0" borderId="8" xfId="2912" applyFont="1" applyBorder="1" applyAlignment="1">
      <alignment horizontal="left" vertical="center" wrapText="1"/>
    </xf>
    <xf numFmtId="0" fontId="117" fillId="0" borderId="8" xfId="2912" applyFont="1" applyFill="1" applyBorder="1" applyAlignment="1">
      <alignment horizontal="left" vertical="center" wrapText="1"/>
    </xf>
    <xf numFmtId="0" fontId="116" fillId="0" borderId="8" xfId="2912" applyFont="1" applyFill="1" applyBorder="1" applyAlignment="1">
      <alignment horizontal="left" vertical="center" wrapText="1"/>
    </xf>
    <xf numFmtId="0" fontId="117" fillId="0" borderId="8" xfId="2912" applyBorder="1">
      <alignment vertical="center"/>
    </xf>
    <xf numFmtId="0" fontId="117" fillId="0" borderId="8" xfId="2912" applyFont="1" applyBorder="1">
      <alignment vertical="center"/>
    </xf>
    <xf numFmtId="49" fontId="117" fillId="0" borderId="8" xfId="2912" applyNumberFormat="1" applyFont="1" applyFill="1" applyBorder="1" applyAlignment="1" applyProtection="1">
      <alignment horizontal="left" vertical="center" wrapText="1"/>
    </xf>
    <xf numFmtId="49" fontId="117" fillId="0" borderId="8" xfId="2912" applyNumberFormat="1" applyFill="1" applyBorder="1" applyAlignment="1" applyProtection="1">
      <alignment horizontal="left" vertical="center" wrapText="1"/>
    </xf>
    <xf numFmtId="0" fontId="117" fillId="0" borderId="8" xfId="2912" applyFont="1" applyFill="1" applyBorder="1" applyAlignment="1">
      <alignment horizontal="center" vertical="center" wrapText="1"/>
    </xf>
    <xf numFmtId="0" fontId="17" fillId="0" borderId="8" xfId="4781" applyFont="1" applyBorder="1" applyAlignment="1">
      <alignment horizontal="left" vertical="center" wrapText="1"/>
    </xf>
    <xf numFmtId="49" fontId="117" fillId="0" borderId="8" xfId="2912" quotePrefix="1" applyNumberFormat="1" applyBorder="1" applyAlignment="1">
      <alignment horizontal="center" vertical="center"/>
    </xf>
    <xf numFmtId="0" fontId="132" fillId="0" borderId="8" xfId="2912" applyFont="1" applyBorder="1" applyAlignment="1">
      <alignment horizontal="left" vertical="center" wrapText="1"/>
    </xf>
    <xf numFmtId="49" fontId="117" fillId="0" borderId="8" xfId="2912" applyNumberFormat="1" applyBorder="1" applyAlignment="1">
      <alignment horizontal="center" vertical="center"/>
    </xf>
    <xf numFmtId="0" fontId="117" fillId="0" borderId="8" xfId="2912" applyBorder="1" applyAlignment="1">
      <alignment horizontal="center" vertical="center"/>
    </xf>
    <xf numFmtId="0" fontId="127" fillId="0" borderId="8" xfId="2912" applyFont="1" applyFill="1" applyBorder="1" applyAlignment="1">
      <alignment horizontal="center" vertical="center" wrapText="1"/>
    </xf>
    <xf numFmtId="49" fontId="117" fillId="0" borderId="8" xfId="2912" applyNumberFormat="1" applyFont="1" applyBorder="1" applyAlignment="1">
      <alignment horizontal="center" vertical="center" wrapText="1"/>
    </xf>
    <xf numFmtId="0" fontId="117" fillId="0" borderId="18" xfId="2912" applyFont="1" applyBorder="1" applyAlignment="1">
      <alignment vertical="center" wrapText="1"/>
    </xf>
    <xf numFmtId="0" fontId="126" fillId="0" borderId="8" xfId="2912" applyFont="1" applyBorder="1" applyAlignment="1">
      <alignment horizontal="left" vertical="center" wrapText="1"/>
    </xf>
    <xf numFmtId="203" fontId="133" fillId="0" borderId="8" xfId="2912" applyNumberFormat="1" applyFont="1" applyFill="1" applyBorder="1" applyAlignment="1">
      <alignment horizontal="center" vertical="center" wrapText="1"/>
    </xf>
    <xf numFmtId="0" fontId="126" fillId="0" borderId="0" xfId="2912" applyFont="1" applyAlignment="1">
      <alignment horizontal="center" vertical="center" wrapText="1"/>
    </xf>
    <xf numFmtId="0" fontId="117" fillId="0" borderId="8" xfId="2912" applyFont="1" applyBorder="1" applyAlignment="1">
      <alignment vertical="center" wrapText="1"/>
    </xf>
    <xf numFmtId="0" fontId="117" fillId="0" borderId="0" xfId="2912" applyAlignment="1">
      <alignment horizontal="left" vertical="center"/>
    </xf>
    <xf numFmtId="176" fontId="6" fillId="0" borderId="0" xfId="1851" applyNumberFormat="1" applyFont="1" applyFill="1"/>
    <xf numFmtId="176" fontId="9" fillId="0" borderId="0" xfId="1852" applyNumberFormat="1" applyFont="1"/>
    <xf numFmtId="0" fontId="116" fillId="0" borderId="8" xfId="1849" applyFont="1" applyBorder="1" applyAlignment="1">
      <alignment vertical="center" wrapText="1"/>
    </xf>
    <xf numFmtId="0" fontId="116" fillId="68" borderId="8" xfId="1849" applyFont="1" applyFill="1" applyBorder="1" applyAlignment="1">
      <alignment vertical="center" wrapText="1"/>
    </xf>
    <xf numFmtId="0" fontId="116" fillId="68" borderId="8" xfId="1849" applyFont="1" applyFill="1" applyBorder="1" applyAlignment="1">
      <alignment horizontal="left" vertical="center" wrapText="1"/>
    </xf>
    <xf numFmtId="0" fontId="134" fillId="0" borderId="0" xfId="1849" applyFont="1" applyAlignment="1">
      <alignment horizontal="center" vertical="center"/>
    </xf>
    <xf numFmtId="0" fontId="116" fillId="0" borderId="8" xfId="1851" applyFont="1" applyFill="1" applyBorder="1" applyAlignment="1" applyProtection="1">
      <alignment horizontal="left" vertical="center" indent="2"/>
      <protection locked="0"/>
    </xf>
    <xf numFmtId="199" fontId="1" fillId="0" borderId="0" xfId="1849" applyNumberFormat="1">
      <alignment vertical="center"/>
    </xf>
    <xf numFmtId="0" fontId="100" fillId="0" borderId="0" xfId="0" applyFont="1" applyFill="1" applyAlignment="1">
      <alignment vertical="center" wrapText="1"/>
    </xf>
    <xf numFmtId="0" fontId="104" fillId="0" borderId="0" xfId="1852" applyFont="1" applyAlignment="1">
      <alignment vertical="center"/>
    </xf>
    <xf numFmtId="0" fontId="5" fillId="0" borderId="0" xfId="1851" applyFont="1" applyFill="1" applyAlignment="1">
      <alignment horizontal="right" vertical="center"/>
    </xf>
    <xf numFmtId="0" fontId="2" fillId="0" borderId="0" xfId="1848" applyFont="1" applyFill="1" applyAlignment="1">
      <alignment vertical="center" wrapText="1"/>
    </xf>
    <xf numFmtId="0" fontId="117" fillId="0" borderId="8" xfId="1849" applyFont="1" applyBorder="1" applyAlignment="1">
      <alignment horizontal="center" vertical="center"/>
    </xf>
    <xf numFmtId="0" fontId="116" fillId="0" borderId="8" xfId="1851" applyFont="1" applyFill="1" applyBorder="1" applyAlignment="1">
      <alignment horizontal="center" vertical="center" wrapText="1"/>
    </xf>
    <xf numFmtId="0" fontId="123" fillId="0" borderId="8" xfId="1853" applyFont="1" applyBorder="1" applyAlignment="1">
      <alignment horizontal="center" vertical="center"/>
    </xf>
    <xf numFmtId="0" fontId="117" fillId="0" borderId="8" xfId="1853" applyFont="1" applyFill="1" applyBorder="1" applyAlignment="1">
      <alignment horizontal="center" vertical="center" wrapText="1"/>
    </xf>
    <xf numFmtId="200" fontId="117" fillId="0" borderId="8" xfId="1853" applyNumberFormat="1" applyFont="1" applyFill="1" applyBorder="1" applyAlignment="1">
      <alignment horizontal="center" vertical="center" wrapText="1"/>
    </xf>
    <xf numFmtId="0" fontId="117" fillId="0" borderId="0" xfId="1853" applyFont="1" applyBorder="1" applyAlignment="1">
      <alignment horizontal="right" vertical="center" wrapText="1"/>
    </xf>
    <xf numFmtId="0" fontId="116" fillId="0" borderId="8" xfId="1853" applyFont="1" applyBorder="1" applyAlignment="1">
      <alignment vertical="center"/>
    </xf>
    <xf numFmtId="0" fontId="129" fillId="0" borderId="8" xfId="1853" applyFont="1" applyBorder="1" applyAlignment="1">
      <alignment vertical="center"/>
    </xf>
    <xf numFmtId="0" fontId="132" fillId="0" borderId="8" xfId="1853" applyFont="1" applyBorder="1" applyAlignment="1">
      <alignment vertical="center"/>
    </xf>
    <xf numFmtId="0" fontId="116" fillId="0" borderId="8" xfId="1853" applyFont="1" applyBorder="1" applyAlignment="1">
      <alignment vertical="center" wrapText="1"/>
    </xf>
    <xf numFmtId="0" fontId="123" fillId="0" borderId="8" xfId="1853" applyFont="1" applyBorder="1" applyAlignment="1">
      <alignment horizontal="left" vertical="center"/>
    </xf>
    <xf numFmtId="0" fontId="128" fillId="0" borderId="8" xfId="1853" applyFont="1" applyBorder="1" applyAlignment="1">
      <alignment horizontal="left" vertical="center" indent="3"/>
    </xf>
    <xf numFmtId="0" fontId="128" fillId="0" borderId="8" xfId="1853" applyFont="1" applyBorder="1" applyAlignment="1">
      <alignment horizontal="left" vertical="center" indent="5"/>
    </xf>
    <xf numFmtId="176" fontId="8" fillId="68" borderId="8" xfId="2359" applyNumberFormat="1" applyFont="1" applyFill="1" applyBorder="1" applyAlignment="1" applyProtection="1">
      <alignment vertical="center" shrinkToFit="1"/>
    </xf>
    <xf numFmtId="176" fontId="8" fillId="68" borderId="8" xfId="1850" applyNumberFormat="1" applyFont="1" applyFill="1" applyBorder="1" applyAlignment="1">
      <alignment vertical="center" shrinkToFit="1"/>
    </xf>
    <xf numFmtId="200" fontId="117" fillId="0" borderId="0" xfId="1853" applyNumberFormat="1" applyFont="1" applyAlignment="1">
      <alignment horizontal="center" vertical="center"/>
    </xf>
    <xf numFmtId="0" fontId="117" fillId="0" borderId="0" xfId="1853" applyFont="1" applyAlignment="1">
      <alignment horizontal="center" vertical="center"/>
    </xf>
    <xf numFmtId="200" fontId="117" fillId="0" borderId="8" xfId="1853" applyNumberFormat="1" applyFont="1" applyBorder="1" applyAlignment="1">
      <alignment horizontal="center" vertical="center"/>
    </xf>
    <xf numFmtId="176" fontId="10" fillId="66" borderId="8" xfId="4782" applyNumberFormat="1" applyFont="1" applyFill="1" applyBorder="1" applyAlignment="1" applyProtection="1">
      <alignment vertical="center"/>
    </xf>
    <xf numFmtId="0" fontId="117" fillId="0" borderId="8" xfId="4782" applyFont="1" applyBorder="1" applyAlignment="1">
      <alignment horizontal="left" vertical="center" wrapText="1" indent="2"/>
    </xf>
    <xf numFmtId="176" fontId="32" fillId="0" borderId="8" xfId="4782" applyNumberFormat="1" applyFont="1" applyFill="1" applyBorder="1" applyAlignment="1">
      <alignment vertical="center"/>
    </xf>
    <xf numFmtId="200" fontId="117" fillId="0" borderId="8" xfId="1853" applyNumberFormat="1" applyFont="1" applyBorder="1" applyAlignment="1">
      <alignment horizontal="center" vertical="center" wrapText="1"/>
    </xf>
    <xf numFmtId="176" fontId="10" fillId="0" borderId="8" xfId="4782" applyNumberFormat="1" applyFont="1" applyFill="1" applyBorder="1" applyAlignment="1">
      <alignment vertical="center"/>
    </xf>
    <xf numFmtId="176" fontId="10" fillId="0" borderId="8" xfId="4782" applyNumberFormat="1" applyFont="1" applyBorder="1" applyAlignment="1">
      <alignment vertical="center"/>
    </xf>
    <xf numFmtId="0" fontId="126" fillId="0" borderId="0" xfId="1853" applyFont="1" applyAlignment="1">
      <alignment vertical="center"/>
    </xf>
    <xf numFmtId="0" fontId="126" fillId="0" borderId="8" xfId="1853" applyFont="1" applyBorder="1" applyAlignment="1">
      <alignment horizontal="left" vertical="center" wrapText="1" indent="1"/>
    </xf>
    <xf numFmtId="176" fontId="32" fillId="0" borderId="8" xfId="4782" applyNumberFormat="1" applyFont="1" applyBorder="1" applyAlignment="1">
      <alignment vertical="center"/>
    </xf>
    <xf numFmtId="0" fontId="126" fillId="0" borderId="8" xfId="4782" applyFont="1" applyBorder="1" applyAlignment="1">
      <alignment horizontal="left" vertical="center" indent="1"/>
    </xf>
    <xf numFmtId="0" fontId="117" fillId="0" borderId="8" xfId="4782" applyFont="1" applyBorder="1" applyAlignment="1">
      <alignment horizontal="left" vertical="center" indent="2"/>
    </xf>
    <xf numFmtId="198" fontId="116" fillId="0" borderId="0" xfId="1850" applyNumberFormat="1" applyFont="1" applyFill="1" applyAlignment="1">
      <alignment vertical="center"/>
    </xf>
    <xf numFmtId="49" fontId="135" fillId="0" borderId="8" xfId="1853" applyNumberFormat="1" applyFont="1" applyBorder="1" applyAlignment="1">
      <alignment horizontal="center" vertical="center"/>
    </xf>
    <xf numFmtId="49" fontId="136" fillId="0" borderId="8" xfId="1853" applyNumberFormat="1" applyFont="1" applyBorder="1" applyAlignment="1">
      <alignment horizontal="center" vertical="center"/>
    </xf>
    <xf numFmtId="0" fontId="136" fillId="0" borderId="8" xfId="1853" applyNumberFormat="1" applyFont="1" applyBorder="1" applyAlignment="1">
      <alignment horizontal="center" vertical="center"/>
    </xf>
    <xf numFmtId="0" fontId="135" fillId="0" borderId="8" xfId="1853" applyNumberFormat="1" applyFont="1" applyBorder="1" applyAlignment="1">
      <alignment horizontal="center" vertical="center"/>
    </xf>
    <xf numFmtId="0" fontId="136" fillId="0" borderId="8" xfId="4782" applyFont="1" applyFill="1" applyBorder="1" applyAlignment="1">
      <alignment horizontal="center" vertical="center" wrapText="1"/>
    </xf>
    <xf numFmtId="0" fontId="136" fillId="0" borderId="8" xfId="4782" applyFont="1" applyFill="1" applyBorder="1" applyAlignment="1">
      <alignment horizontal="center" vertical="center"/>
    </xf>
    <xf numFmtId="0" fontId="136" fillId="0" borderId="8" xfId="1853" applyNumberFormat="1" applyFont="1" applyFill="1" applyBorder="1" applyAlignment="1">
      <alignment horizontal="center" vertical="center"/>
    </xf>
    <xf numFmtId="0" fontId="136" fillId="0" borderId="8" xfId="4782" applyFont="1" applyBorder="1" applyAlignment="1">
      <alignment horizontal="center" vertical="center" wrapText="1"/>
    </xf>
    <xf numFmtId="0" fontId="137" fillId="0" borderId="0" xfId="1853" applyFont="1"/>
    <xf numFmtId="0" fontId="134" fillId="0" borderId="0" xfId="1853" applyFont="1" applyAlignment="1">
      <alignment vertical="center"/>
    </xf>
    <xf numFmtId="0" fontId="116" fillId="0" borderId="8" xfId="1849" applyFont="1" applyBorder="1" applyAlignment="1">
      <alignment horizontal="center" vertical="center"/>
    </xf>
    <xf numFmtId="0" fontId="116" fillId="0" borderId="8" xfId="1849" applyFont="1" applyFill="1" applyBorder="1" applyAlignment="1">
      <alignment horizontal="center" vertical="center"/>
    </xf>
    <xf numFmtId="0" fontId="116" fillId="0" borderId="8" xfId="1849" applyFont="1" applyFill="1" applyBorder="1" applyAlignment="1">
      <alignment horizontal="center" vertical="center" wrapText="1"/>
    </xf>
    <xf numFmtId="199" fontId="114" fillId="0" borderId="8" xfId="1849" applyNumberFormat="1" applyFont="1" applyBorder="1">
      <alignment vertical="center"/>
    </xf>
    <xf numFmtId="199" fontId="114" fillId="45" borderId="8" xfId="1849" applyNumberFormat="1" applyFont="1" applyFill="1" applyBorder="1">
      <alignment vertical="center"/>
    </xf>
    <xf numFmtId="201" fontId="114" fillId="0" borderId="8" xfId="1849" applyNumberFormat="1" applyFont="1" applyBorder="1">
      <alignment vertical="center"/>
    </xf>
    <xf numFmtId="201" fontId="114" fillId="45" borderId="8" xfId="1849" applyNumberFormat="1" applyFont="1" applyFill="1" applyBorder="1">
      <alignment vertical="center"/>
    </xf>
    <xf numFmtId="0" fontId="116" fillId="0" borderId="0" xfId="1849" applyFont="1" applyBorder="1" applyAlignment="1">
      <alignment horizontal="left" vertical="center" wrapText="1"/>
    </xf>
    <xf numFmtId="0" fontId="116" fillId="0" borderId="0" xfId="1849" applyFont="1" applyAlignment="1">
      <alignment horizontal="center" vertical="center"/>
    </xf>
    <xf numFmtId="0" fontId="116" fillId="0" borderId="0" xfId="1849" applyFont="1">
      <alignment vertical="center"/>
    </xf>
    <xf numFmtId="0" fontId="138" fillId="0" borderId="8" xfId="2912" applyFont="1" applyBorder="1" applyAlignment="1">
      <alignment horizontal="left" vertical="center" wrapText="1"/>
    </xf>
    <xf numFmtId="0" fontId="116" fillId="0" borderId="0" xfId="2912" applyFont="1">
      <alignment vertical="center"/>
    </xf>
    <xf numFmtId="0" fontId="1" fillId="68" borderId="8" xfId="1849" applyFill="1" applyBorder="1" applyAlignment="1">
      <alignment horizontal="center" vertical="center"/>
    </xf>
    <xf numFmtId="0" fontId="116" fillId="68" borderId="8" xfId="1849" applyFont="1" applyFill="1" applyBorder="1" applyAlignment="1">
      <alignment horizontal="center" vertical="center"/>
    </xf>
    <xf numFmtId="0" fontId="116" fillId="68" borderId="8" xfId="1849" applyFont="1" applyFill="1" applyBorder="1" applyAlignment="1">
      <alignment horizontal="center" vertical="center" wrapText="1"/>
    </xf>
    <xf numFmtId="199" fontId="114" fillId="68" borderId="8" xfId="1849" applyNumberFormat="1" applyFont="1" applyFill="1" applyBorder="1">
      <alignment vertical="center"/>
    </xf>
    <xf numFmtId="0" fontId="121" fillId="68" borderId="0" xfId="1849" applyFont="1" applyFill="1" applyBorder="1" applyAlignment="1">
      <alignment horizontal="center" vertical="center"/>
    </xf>
    <xf numFmtId="0" fontId="1" fillId="68" borderId="0" xfId="1849" applyFill="1">
      <alignment vertical="center"/>
    </xf>
    <xf numFmtId="199" fontId="10" fillId="0" borderId="8" xfId="1849" applyNumberFormat="1" applyFont="1" applyBorder="1">
      <alignment vertical="center"/>
    </xf>
    <xf numFmtId="199" fontId="126" fillId="0" borderId="8" xfId="2912" applyNumberFormat="1" applyFont="1" applyFill="1" applyBorder="1" applyAlignment="1">
      <alignment vertical="center"/>
    </xf>
    <xf numFmtId="199" fontId="126" fillId="0" borderId="8" xfId="2912" applyNumberFormat="1" applyFont="1" applyBorder="1" applyAlignment="1">
      <alignment vertical="center"/>
    </xf>
    <xf numFmtId="199" fontId="117" fillId="0" borderId="8" xfId="2912" applyNumberFormat="1" applyFont="1" applyBorder="1" applyAlignment="1">
      <alignment vertical="center"/>
    </xf>
    <xf numFmtId="199" fontId="17" fillId="0" borderId="8" xfId="4781" applyNumberFormat="1" applyFont="1" applyBorder="1" applyAlignment="1">
      <alignment vertical="center"/>
    </xf>
    <xf numFmtId="199" fontId="117" fillId="0" borderId="0" xfId="2912" applyNumberFormat="1">
      <alignment vertical="center"/>
    </xf>
    <xf numFmtId="205" fontId="5" fillId="67" borderId="8" xfId="4783" applyNumberFormat="1" applyFont="1" applyFill="1" applyBorder="1" applyAlignment="1" applyProtection="1">
      <alignment horizontal="right" vertical="center"/>
    </xf>
    <xf numFmtId="49" fontId="132" fillId="0" borderId="8" xfId="4782" applyNumberFormat="1" applyFont="1" applyBorder="1" applyAlignment="1">
      <alignment horizontal="center" vertical="center"/>
    </xf>
    <xf numFmtId="49" fontId="132" fillId="0" borderId="8" xfId="4782" applyNumberFormat="1" applyFont="1" applyBorder="1" applyAlignment="1">
      <alignment horizontal="center" vertical="center" wrapText="1"/>
    </xf>
    <xf numFmtId="49" fontId="132" fillId="0" borderId="8" xfId="4782" applyNumberFormat="1" applyFont="1" applyFill="1" applyBorder="1" applyAlignment="1">
      <alignment horizontal="center" vertical="center"/>
    </xf>
    <xf numFmtId="49" fontId="5" fillId="18" borderId="8" xfId="2359" applyNumberFormat="1" applyFont="1" applyFill="1" applyBorder="1" applyAlignment="1" applyProtection="1">
      <alignment horizontal="left" vertical="center"/>
    </xf>
    <xf numFmtId="0" fontId="117" fillId="0" borderId="8" xfId="2912" quotePrefix="1" applyFont="1" applyBorder="1">
      <alignment vertical="center"/>
    </xf>
    <xf numFmtId="0" fontId="117" fillId="0" borderId="8" xfId="1849" applyFont="1" applyBorder="1" applyAlignment="1">
      <alignment vertical="center" wrapText="1"/>
    </xf>
    <xf numFmtId="0" fontId="117" fillId="0" borderId="8" xfId="1849" applyFont="1" applyFill="1" applyBorder="1" applyAlignment="1">
      <alignment horizontal="left" vertical="center" wrapText="1"/>
    </xf>
    <xf numFmtId="0" fontId="117" fillId="0" borderId="8" xfId="1849" applyFont="1" applyBorder="1" applyAlignment="1">
      <alignment horizontal="left" vertical="center" wrapText="1"/>
    </xf>
    <xf numFmtId="0" fontId="117" fillId="0" borderId="8" xfId="2912" applyFont="1" applyBorder="1" applyAlignment="1">
      <alignment vertical="center"/>
    </xf>
    <xf numFmtId="0" fontId="126" fillId="0" borderId="8" xfId="2912" applyFont="1" applyFill="1" applyBorder="1" applyAlignment="1">
      <alignment horizontal="left" vertical="center" wrapText="1"/>
    </xf>
    <xf numFmtId="0" fontId="126" fillId="0" borderId="8" xfId="2912" applyFont="1" applyFill="1" applyBorder="1" applyAlignment="1">
      <alignment horizontal="center" vertical="center" wrapText="1"/>
    </xf>
    <xf numFmtId="199" fontId="136" fillId="0" borderId="8" xfId="2912" applyNumberFormat="1" applyFont="1" applyBorder="1" applyAlignment="1">
      <alignment vertical="center"/>
    </xf>
    <xf numFmtId="199" fontId="136" fillId="45" borderId="8" xfId="1849" applyNumberFormat="1" applyFont="1" applyFill="1" applyBorder="1" applyAlignment="1">
      <alignment vertical="center"/>
    </xf>
    <xf numFmtId="199" fontId="136" fillId="0" borderId="8" xfId="1849" applyNumberFormat="1" applyFont="1" applyBorder="1" applyAlignment="1">
      <alignment vertical="center"/>
    </xf>
    <xf numFmtId="49" fontId="116" fillId="0" borderId="8" xfId="1587" applyNumberFormat="1" applyFont="1" applyFill="1" applyBorder="1" applyAlignment="1" applyProtection="1">
      <alignment horizontal="left" vertical="center" wrapText="1" indent="2"/>
    </xf>
    <xf numFmtId="49" fontId="1" fillId="0" borderId="8" xfId="2848" applyNumberFormat="1" applyFont="1" applyBorder="1" applyAlignment="1">
      <alignment horizontal="center" vertical="center" wrapText="1"/>
    </xf>
    <xf numFmtId="0" fontId="5" fillId="0" borderId="8" xfId="1849" applyFont="1" applyBorder="1" applyAlignment="1">
      <alignment horizontal="left" vertical="center" wrapText="1"/>
    </xf>
    <xf numFmtId="199" fontId="121" fillId="0" borderId="0" xfId="1849" applyNumberFormat="1" applyFont="1">
      <alignment vertical="center"/>
    </xf>
    <xf numFmtId="199" fontId="1" fillId="0" borderId="0" xfId="1849" applyNumberFormat="1" applyAlignment="1">
      <alignment horizontal="center" vertical="center"/>
    </xf>
    <xf numFmtId="206" fontId="1" fillId="0" borderId="0" xfId="1850" applyNumberFormat="1" applyFont="1" applyFill="1"/>
    <xf numFmtId="206" fontId="1" fillId="0" borderId="0" xfId="1848" applyNumberFormat="1" applyFont="1" applyFill="1"/>
    <xf numFmtId="0" fontId="107" fillId="0" borderId="8" xfId="2912" applyFont="1" applyBorder="1" applyAlignment="1">
      <alignment horizontal="center" vertical="center"/>
    </xf>
    <xf numFmtId="0" fontId="1" fillId="0" borderId="8" xfId="2912" applyFont="1" applyBorder="1" applyAlignment="1">
      <alignment vertical="center" wrapText="1"/>
    </xf>
    <xf numFmtId="0" fontId="1" fillId="0" borderId="8" xfId="4782" applyFont="1" applyBorder="1" applyAlignment="1">
      <alignment horizontal="left" vertical="center" indent="2"/>
    </xf>
    <xf numFmtId="0" fontId="9" fillId="0" borderId="8" xfId="4782" applyFont="1" applyBorder="1" applyAlignment="1">
      <alignment horizontal="left" vertical="center" indent="1"/>
    </xf>
    <xf numFmtId="0" fontId="1" fillId="0" borderId="8" xfId="2912" applyFont="1" applyFill="1" applyBorder="1" applyAlignment="1">
      <alignment horizontal="left" vertical="center" wrapText="1"/>
    </xf>
    <xf numFmtId="0" fontId="5" fillId="0" borderId="8" xfId="2912" applyFont="1" applyBorder="1" applyAlignment="1">
      <alignment horizontal="left" vertical="center" wrapText="1"/>
    </xf>
    <xf numFmtId="0" fontId="134" fillId="0" borderId="0" xfId="2912" applyFont="1" applyAlignment="1">
      <alignment horizontal="center" vertical="center" wrapText="1"/>
    </xf>
    <xf numFmtId="0" fontId="140" fillId="0" borderId="0" xfId="2912" applyFont="1" applyAlignment="1">
      <alignment horizontal="center" vertical="center" wrapText="1"/>
    </xf>
    <xf numFmtId="0" fontId="126" fillId="0" borderId="8" xfId="2912" applyFont="1" applyBorder="1" applyAlignment="1">
      <alignment vertical="center" wrapText="1"/>
    </xf>
    <xf numFmtId="0" fontId="126" fillId="0" borderId="8" xfId="2912" applyFont="1" applyBorder="1" applyAlignment="1">
      <alignment vertical="center"/>
    </xf>
    <xf numFmtId="0" fontId="126" fillId="0" borderId="8" xfId="2912" quotePrefix="1" applyFont="1" applyBorder="1" applyAlignment="1">
      <alignment vertical="center"/>
    </xf>
    <xf numFmtId="0" fontId="9" fillId="0" borderId="8" xfId="2912" applyFont="1" applyBorder="1" applyAlignment="1">
      <alignment horizontal="center" vertical="center" wrapText="1"/>
    </xf>
    <xf numFmtId="0" fontId="9" fillId="0" borderId="8" xfId="2912" applyFont="1" applyBorder="1" applyAlignment="1">
      <alignment horizontal="center" vertical="center"/>
    </xf>
    <xf numFmtId="0" fontId="117" fillId="0" borderId="8" xfId="2912" applyFont="1" applyBorder="1" applyAlignment="1">
      <alignment horizontal="left" vertical="center" wrapText="1"/>
    </xf>
    <xf numFmtId="0" fontId="117" fillId="0" borderId="8" xfId="2912" applyBorder="1" applyAlignment="1">
      <alignment horizontal="left" vertical="center" wrapText="1"/>
    </xf>
    <xf numFmtId="0" fontId="117" fillId="0" borderId="8" xfId="2912" applyFill="1" applyBorder="1" applyAlignment="1">
      <alignment horizontal="left" vertical="center" wrapText="1"/>
    </xf>
    <xf numFmtId="49" fontId="5" fillId="68" borderId="8" xfId="1587" applyNumberFormat="1" applyFont="1" applyFill="1" applyBorder="1" applyAlignment="1" applyProtection="1">
      <alignment horizontal="left" vertical="center"/>
    </xf>
    <xf numFmtId="0" fontId="107" fillId="0" borderId="8" xfId="2912" applyFont="1" applyBorder="1" applyAlignment="1">
      <alignment vertical="center"/>
    </xf>
    <xf numFmtId="0" fontId="6" fillId="0" borderId="8" xfId="2912" quotePrefix="1" applyFont="1" applyBorder="1" applyAlignment="1">
      <alignment vertical="center"/>
    </xf>
    <xf numFmtId="0" fontId="5" fillId="0" borderId="8" xfId="2912" applyFont="1" applyBorder="1" applyAlignment="1">
      <alignment vertical="center" wrapText="1"/>
    </xf>
    <xf numFmtId="0" fontId="6" fillId="0" borderId="8" xfId="2912" quotePrefix="1" applyFont="1" applyBorder="1" applyAlignment="1">
      <alignment horizontal="left" vertical="center"/>
    </xf>
    <xf numFmtId="0" fontId="5" fillId="0" borderId="8" xfId="2912" applyFont="1" applyFill="1" applyBorder="1" applyAlignment="1">
      <alignment vertical="center" wrapText="1"/>
    </xf>
    <xf numFmtId="0" fontId="5" fillId="0" borderId="8" xfId="2912" applyFont="1" applyBorder="1" applyAlignment="1">
      <alignment horizontal="center" vertical="center"/>
    </xf>
    <xf numFmtId="0" fontId="5" fillId="0" borderId="8" xfId="1849" applyFont="1" applyBorder="1" applyAlignment="1">
      <alignment horizontal="center" vertical="center"/>
    </xf>
    <xf numFmtId="0" fontId="5" fillId="0" borderId="8" xfId="2912" applyFont="1" applyBorder="1" applyAlignment="1">
      <alignment horizontal="center" vertical="center" wrapText="1"/>
    </xf>
    <xf numFmtId="0" fontId="5" fillId="68" borderId="8" xfId="1849" applyFont="1" applyFill="1" applyBorder="1" applyAlignment="1">
      <alignment horizontal="left" vertical="center" wrapText="1"/>
    </xf>
    <xf numFmtId="0" fontId="5" fillId="0" borderId="8" xfId="2912" applyFont="1" applyFill="1" applyBorder="1" applyAlignment="1">
      <alignment horizontal="left" vertical="center" wrapText="1"/>
    </xf>
    <xf numFmtId="0" fontId="5" fillId="68" borderId="8" xfId="1849" applyFont="1" applyFill="1" applyBorder="1" applyAlignment="1">
      <alignment vertical="center" wrapText="1"/>
    </xf>
    <xf numFmtId="0" fontId="5" fillId="68" borderId="8" xfId="1849" applyNumberFormat="1" applyFont="1" applyFill="1" applyBorder="1" applyAlignment="1">
      <alignment vertical="center" wrapText="1"/>
    </xf>
    <xf numFmtId="0" fontId="1" fillId="68" borderId="8" xfId="1849" applyFill="1" applyBorder="1">
      <alignment vertical="center"/>
    </xf>
    <xf numFmtId="0" fontId="132" fillId="68" borderId="8" xfId="1849" applyFont="1" applyFill="1" applyBorder="1" applyAlignment="1">
      <alignment horizontal="left" vertical="center" wrapText="1"/>
    </xf>
    <xf numFmtId="199" fontId="113" fillId="68" borderId="8" xfId="1849" applyNumberFormat="1" applyFont="1" applyFill="1" applyBorder="1">
      <alignment vertical="center"/>
    </xf>
    <xf numFmtId="0" fontId="134" fillId="68" borderId="0" xfId="1849" applyFont="1" applyFill="1" applyAlignment="1">
      <alignment horizontal="center" vertical="center"/>
    </xf>
    <xf numFmtId="0" fontId="9" fillId="68" borderId="8" xfId="1849" applyFont="1" applyFill="1" applyBorder="1">
      <alignment vertical="center"/>
    </xf>
    <xf numFmtId="0" fontId="9" fillId="68" borderId="8" xfId="1849" applyFont="1" applyFill="1" applyBorder="1" applyAlignment="1">
      <alignment horizontal="center" vertical="center"/>
    </xf>
    <xf numFmtId="0" fontId="132" fillId="68" borderId="8" xfId="1849" applyFont="1" applyFill="1" applyBorder="1" applyAlignment="1">
      <alignment vertical="center" wrapText="1"/>
    </xf>
    <xf numFmtId="0" fontId="132" fillId="68" borderId="8" xfId="1849" applyFont="1" applyFill="1" applyBorder="1" applyAlignment="1">
      <alignment horizontal="center" vertical="center"/>
    </xf>
    <xf numFmtId="0" fontId="132" fillId="68" borderId="8" xfId="1849" applyFont="1" applyFill="1" applyBorder="1">
      <alignment vertical="center"/>
    </xf>
    <xf numFmtId="0" fontId="6" fillId="68" borderId="8" xfId="1849" applyFont="1" applyFill="1" applyBorder="1" applyAlignment="1">
      <alignment horizontal="left" vertical="center" wrapText="1"/>
    </xf>
    <xf numFmtId="0" fontId="122" fillId="68" borderId="0" xfId="1849" applyFont="1" applyFill="1" applyAlignment="1">
      <alignment horizontal="center" vertical="center"/>
    </xf>
    <xf numFmtId="0" fontId="9" fillId="68" borderId="0" xfId="1849" applyFont="1" applyFill="1">
      <alignment vertical="center"/>
    </xf>
    <xf numFmtId="0" fontId="1" fillId="68" borderId="0" xfId="1849" applyFont="1" applyFill="1" applyAlignment="1">
      <alignment horizontal="center" vertical="center"/>
    </xf>
    <xf numFmtId="0" fontId="121" fillId="68" borderId="0" xfId="1849" applyFont="1" applyFill="1" applyAlignment="1">
      <alignment horizontal="center" vertical="center"/>
    </xf>
    <xf numFmtId="0" fontId="116" fillId="68" borderId="8" xfId="1849" applyNumberFormat="1" applyFont="1" applyFill="1" applyBorder="1" applyAlignment="1">
      <alignment horizontal="center" vertical="center"/>
    </xf>
    <xf numFmtId="0" fontId="5" fillId="68" borderId="8" xfId="1849" applyFont="1" applyFill="1" applyBorder="1" applyAlignment="1">
      <alignment horizontal="center" vertical="center" wrapText="1"/>
    </xf>
    <xf numFmtId="0" fontId="1" fillId="68" borderId="8" xfId="1849" applyFill="1" applyBorder="1" applyAlignment="1">
      <alignment horizontal="center" vertical="center" wrapText="1"/>
    </xf>
    <xf numFmtId="0" fontId="139" fillId="68" borderId="8" xfId="1849" applyFont="1" applyFill="1" applyBorder="1" applyAlignment="1">
      <alignment horizontal="left" vertical="center" wrapText="1"/>
    </xf>
    <xf numFmtId="0" fontId="5" fillId="68" borderId="8" xfId="0" applyFont="1" applyFill="1" applyBorder="1" applyAlignment="1">
      <alignment horizontal="left" vertical="center" wrapText="1"/>
    </xf>
    <xf numFmtId="49" fontId="5" fillId="68" borderId="8" xfId="0" applyNumberFormat="1" applyFont="1" applyFill="1" applyBorder="1" applyAlignment="1" applyProtection="1">
      <alignment horizontal="left" vertical="center" wrapText="1" readingOrder="1"/>
    </xf>
    <xf numFmtId="49" fontId="132" fillId="68" borderId="8" xfId="4782" applyNumberFormat="1" applyFont="1" applyFill="1" applyBorder="1" applyAlignment="1">
      <alignment horizontal="center" vertical="center" wrapText="1"/>
    </xf>
    <xf numFmtId="49" fontId="132" fillId="18" borderId="8" xfId="4782" applyNumberFormat="1" applyFont="1" applyFill="1" applyBorder="1" applyAlignment="1">
      <alignment horizontal="center" vertical="center" wrapText="1"/>
    </xf>
    <xf numFmtId="198" fontId="5" fillId="0" borderId="0" xfId="1850" applyNumberFormat="1" applyFont="1" applyFill="1" applyAlignment="1">
      <alignment horizontal="center" vertical="center"/>
    </xf>
    <xf numFmtId="0" fontId="132" fillId="68" borderId="8" xfId="1849" applyFont="1" applyFill="1" applyBorder="1" applyAlignment="1">
      <alignment horizontal="center" vertical="center" wrapText="1"/>
    </xf>
    <xf numFmtId="201" fontId="113" fillId="68" borderId="8" xfId="1849" applyNumberFormat="1" applyFont="1" applyFill="1" applyBorder="1">
      <alignment vertical="center"/>
    </xf>
    <xf numFmtId="204" fontId="113" fillId="68" borderId="8" xfId="1849" applyNumberFormat="1" applyFont="1" applyFill="1" applyBorder="1">
      <alignment vertical="center"/>
    </xf>
    <xf numFmtId="0" fontId="9" fillId="68" borderId="0" xfId="1849" applyFont="1" applyFill="1" applyAlignment="1">
      <alignment horizontal="center" vertical="center"/>
    </xf>
    <xf numFmtId="0" fontId="122" fillId="68" borderId="0" xfId="1849" applyFont="1" applyFill="1">
      <alignment vertical="center"/>
    </xf>
    <xf numFmtId="201" fontId="114" fillId="68" borderId="8" xfId="1849" applyNumberFormat="1" applyFont="1" applyFill="1" applyBorder="1">
      <alignment vertical="center"/>
    </xf>
    <xf numFmtId="0" fontId="1" fillId="68" borderId="0" xfId="1849" applyFill="1" applyAlignment="1">
      <alignment horizontal="center" vertical="center"/>
    </xf>
    <xf numFmtId="0" fontId="121" fillId="68" borderId="0" xfId="1849" applyFont="1" applyFill="1">
      <alignment vertical="center"/>
    </xf>
    <xf numFmtId="0" fontId="5" fillId="68" borderId="8" xfId="1849" applyFont="1" applyFill="1" applyBorder="1" applyAlignment="1">
      <alignment horizontal="center" vertical="center"/>
    </xf>
    <xf numFmtId="49" fontId="5" fillId="68" borderId="19" xfId="1849" applyNumberFormat="1" applyFont="1" applyFill="1" applyBorder="1" applyAlignment="1" applyProtection="1">
      <alignment horizontal="left" vertical="center" wrapText="1"/>
    </xf>
    <xf numFmtId="0" fontId="141" fillId="68" borderId="8" xfId="1849" applyFont="1" applyFill="1" applyBorder="1" applyAlignment="1">
      <alignment vertical="center" wrapText="1"/>
    </xf>
    <xf numFmtId="0" fontId="143" fillId="68" borderId="0" xfId="1849" applyFont="1" applyFill="1" applyAlignment="1">
      <alignment horizontal="center" vertical="center"/>
    </xf>
    <xf numFmtId="0" fontId="1" fillId="68" borderId="0" xfId="1849" applyFont="1" applyFill="1" applyBorder="1" applyAlignment="1">
      <alignment horizontal="center" vertical="center"/>
    </xf>
    <xf numFmtId="0" fontId="5" fillId="68" borderId="8" xfId="1849" applyFont="1" applyFill="1" applyBorder="1" applyAlignment="1">
      <alignment horizontal="left" vertical="center" wrapText="1"/>
    </xf>
    <xf numFmtId="0" fontId="5" fillId="68" borderId="8" xfId="1849" applyNumberFormat="1" applyFont="1" applyFill="1" applyBorder="1" applyAlignment="1">
      <alignment horizontal="left" vertical="center" wrapText="1"/>
    </xf>
    <xf numFmtId="0" fontId="5" fillId="68" borderId="8" xfId="1849" applyFont="1" applyFill="1" applyBorder="1" applyAlignment="1">
      <alignment horizontal="left" vertical="center"/>
    </xf>
    <xf numFmtId="0" fontId="5" fillId="68" borderId="8" xfId="1849" applyFont="1" applyFill="1" applyBorder="1" applyAlignment="1">
      <alignment horizontal="left" vertical="center" wrapText="1"/>
    </xf>
    <xf numFmtId="0" fontId="5" fillId="68" borderId="8" xfId="1849" applyFont="1" applyFill="1" applyBorder="1" applyAlignment="1">
      <alignment horizontal="left" vertical="center" wrapText="1"/>
    </xf>
    <xf numFmtId="0" fontId="110" fillId="0" borderId="0" xfId="1587" applyFont="1" applyAlignment="1">
      <alignment horizontal="center" vertical="center"/>
    </xf>
    <xf numFmtId="0" fontId="2" fillId="0" borderId="0" xfId="1587" applyFont="1" applyAlignment="1">
      <alignment horizontal="center" vertical="center"/>
    </xf>
    <xf numFmtId="57" fontId="2" fillId="0" borderId="0" xfId="1587" applyNumberFormat="1" applyFont="1" applyAlignment="1">
      <alignment horizontal="center" vertical="center"/>
    </xf>
    <xf numFmtId="0" fontId="2" fillId="0" borderId="0" xfId="1851" applyFont="1" applyFill="1" applyAlignment="1">
      <alignment horizontal="center" vertical="center" wrapText="1"/>
    </xf>
    <xf numFmtId="0" fontId="5" fillId="0" borderId="8" xfId="1851" applyFont="1" applyFill="1" applyBorder="1" applyAlignment="1">
      <alignment horizontal="center" vertical="center" wrapText="1"/>
    </xf>
    <xf numFmtId="0" fontId="5" fillId="0" borderId="8" xfId="1851" applyFont="1" applyFill="1" applyBorder="1" applyAlignment="1">
      <alignment horizontal="center" vertical="center"/>
    </xf>
    <xf numFmtId="49" fontId="0" fillId="0" borderId="8" xfId="2848" applyNumberFormat="1" applyFont="1" applyBorder="1" applyAlignment="1">
      <alignment horizontal="center" vertical="center" wrapText="1"/>
    </xf>
    <xf numFmtId="49" fontId="1" fillId="0" borderId="8" xfId="2848" applyNumberFormat="1" applyFont="1" applyBorder="1" applyAlignment="1">
      <alignment horizontal="center" vertical="center" wrapText="1"/>
    </xf>
    <xf numFmtId="0" fontId="5" fillId="0" borderId="8" xfId="1850" applyNumberFormat="1" applyFont="1" applyFill="1" applyBorder="1" applyAlignment="1" applyProtection="1">
      <alignment horizontal="center" vertical="center" wrapText="1"/>
      <protection locked="0"/>
    </xf>
    <xf numFmtId="198" fontId="5" fillId="0" borderId="8" xfId="1850" applyNumberFormat="1" applyFont="1" applyFill="1" applyBorder="1" applyAlignment="1" applyProtection="1">
      <alignment horizontal="center" vertical="center"/>
      <protection locked="0"/>
    </xf>
    <xf numFmtId="0" fontId="116" fillId="0" borderId="8" xfId="1851" applyFont="1" applyFill="1" applyBorder="1" applyAlignment="1">
      <alignment horizontal="center" vertical="center" wrapText="1"/>
    </xf>
    <xf numFmtId="198" fontId="116" fillId="0" borderId="8" xfId="1850" applyNumberFormat="1" applyFont="1" applyFill="1" applyBorder="1" applyAlignment="1" applyProtection="1">
      <alignment horizontal="center" vertical="center"/>
      <protection locked="0"/>
    </xf>
    <xf numFmtId="0" fontId="104" fillId="0" borderId="0" xfId="1853" applyFont="1" applyAlignment="1">
      <alignment horizontal="center" vertical="center" wrapText="1"/>
    </xf>
    <xf numFmtId="0" fontId="120" fillId="0" borderId="0" xfId="1849" applyFont="1" applyAlignment="1">
      <alignment horizontal="center" vertical="center"/>
    </xf>
    <xf numFmtId="0" fontId="120" fillId="0" borderId="0" xfId="2912" applyFont="1" applyAlignment="1">
      <alignment horizontal="center" vertical="center"/>
    </xf>
    <xf numFmtId="49" fontId="120" fillId="0" borderId="0" xfId="2912" applyNumberFormat="1" applyFont="1" applyAlignment="1">
      <alignment horizontal="center" vertical="center" wrapText="1"/>
    </xf>
    <xf numFmtId="0" fontId="0" fillId="0" borderId="0" xfId="0"/>
    <xf numFmtId="49" fontId="117" fillId="0" borderId="8" xfId="2912" applyNumberFormat="1" applyFont="1" applyBorder="1" applyAlignment="1">
      <alignment horizontal="center" vertical="center" wrapText="1"/>
    </xf>
    <xf numFmtId="49" fontId="117" fillId="0" borderId="8" xfId="2912" applyNumberFormat="1" applyBorder="1" applyAlignment="1">
      <alignment horizontal="center" vertical="center"/>
    </xf>
    <xf numFmtId="49" fontId="117" fillId="0" borderId="8" xfId="2912" quotePrefix="1" applyNumberFormat="1" applyBorder="1" applyAlignment="1">
      <alignment horizontal="center" vertical="center"/>
    </xf>
    <xf numFmtId="0" fontId="5" fillId="68" borderId="8" xfId="1849" applyFont="1" applyFill="1" applyBorder="1" applyAlignment="1">
      <alignment horizontal="left" vertical="center" wrapText="1"/>
    </xf>
    <xf numFmtId="0" fontId="5" fillId="68" borderId="18" xfId="1849" applyFont="1" applyFill="1" applyBorder="1" applyAlignment="1">
      <alignment horizontal="left" vertical="center" wrapText="1"/>
    </xf>
    <xf numFmtId="0" fontId="5" fillId="68" borderId="13" xfId="1849" applyFont="1" applyFill="1" applyBorder="1" applyAlignment="1">
      <alignment horizontal="left" vertical="center" wrapText="1"/>
    </xf>
    <xf numFmtId="0" fontId="5" fillId="68" borderId="15" xfId="1849" applyFont="1" applyFill="1" applyBorder="1" applyAlignment="1">
      <alignment horizontal="left" vertical="center" wrapText="1"/>
    </xf>
    <xf numFmtId="0" fontId="5" fillId="68" borderId="8" xfId="0" applyNumberFormat="1" applyFont="1" applyFill="1" applyBorder="1" applyAlignment="1">
      <alignment horizontal="justify" vertical="center" wrapText="1"/>
    </xf>
    <xf numFmtId="0" fontId="5" fillId="0" borderId="8" xfId="1852" applyFont="1" applyBorder="1" applyAlignment="1">
      <alignment horizontal="center" vertical="center" wrapText="1"/>
    </xf>
    <xf numFmtId="0" fontId="0" fillId="0" borderId="8" xfId="1852" applyFont="1" applyBorder="1" applyAlignment="1">
      <alignment horizontal="center" vertical="center"/>
    </xf>
    <xf numFmtId="0" fontId="117" fillId="0" borderId="8" xfId="1852" applyFont="1" applyBorder="1" applyAlignment="1">
      <alignment horizontal="center" vertical="center"/>
    </xf>
    <xf numFmtId="0" fontId="1" fillId="0" borderId="8" xfId="1848" applyNumberFormat="1" applyFont="1" applyFill="1" applyBorder="1" applyAlignment="1">
      <alignment horizontal="center" vertical="center" wrapText="1"/>
    </xf>
    <xf numFmtId="0" fontId="9" fillId="0" borderId="8" xfId="1848" applyFont="1" applyFill="1" applyBorder="1" applyAlignment="1">
      <alignment horizontal="center" vertical="center" wrapText="1"/>
    </xf>
    <xf numFmtId="0" fontId="120" fillId="0" borderId="0" xfId="2912" applyFont="1" applyAlignment="1">
      <alignment horizontal="center" vertical="center" wrapText="1"/>
    </xf>
  </cellXfs>
  <cellStyles count="4784">
    <cellStyle name="?鹎%U龡&amp;H齲_x0001_C铣_x0014__x0007__x0001__x0001_" xfId="1"/>
    <cellStyle name="_20100326高清市院遂宁检察院1080P配置清单26日改" xfId="2"/>
    <cellStyle name="_2011年广西城乡风貌改造三期工程综合整治项目进度表6.07" xfId="3"/>
    <cellStyle name="_2013年本级预算草案20121206（晚上厅长议后修改，按8％）" xfId="4"/>
    <cellStyle name="_2015年预算报表（市直过渡表）" xfId="5"/>
    <cellStyle name="_Book1" xfId="6"/>
    <cellStyle name="_Book1_1" xfId="7"/>
    <cellStyle name="_Book1_1_一般预算" xfId="2913"/>
    <cellStyle name="_Book1_2" xfId="8"/>
    <cellStyle name="_Book1_2_一般预算" xfId="2914"/>
    <cellStyle name="_Book1_3" xfId="9"/>
    <cellStyle name="_Book1_3_单位项目表-公共专项整理" xfId="2915"/>
    <cellStyle name="_Book1_3_单位项目表-公共专项整理_单位项目表-公共专项分配 (未明确)" xfId="2916"/>
    <cellStyle name="_Book1_3_一般预算" xfId="2917"/>
    <cellStyle name="_Book1_4" xfId="10"/>
    <cellStyle name="_Book1_4_一般预算" xfId="2918"/>
    <cellStyle name="_Book1_4_一般预算_单位项目表-公共专项整理" xfId="2919"/>
    <cellStyle name="_Book1_4_一般预算_单位项目表-公共专项整理_单位项目表-公共专项分配 (未明确)" xfId="2920"/>
    <cellStyle name="_Book1_5" xfId="11"/>
    <cellStyle name="_Book1_一般预算" xfId="2921"/>
    <cellStyle name="_ET_STYLE_NoName_00_" xfId="12"/>
    <cellStyle name="_ET_STYLE_NoName_00__2011年市本级财政收支预算表（草案）" xfId="2922"/>
    <cellStyle name="_ET_STYLE_NoName_00__2011年市本级财政收支预算表（草案2011-1-20）容主任" xfId="2923"/>
    <cellStyle name="_ET_STYLE_NoName_00__2011年市本级财政收支预算表1-11" xfId="2924"/>
    <cellStyle name="_ET_STYLE_NoName_00__2011年市本级财政收支预算表1-11_2011年市本级财政收支预算表（草案2011-1-20）容主任" xfId="2925"/>
    <cellStyle name="_ET_STYLE_NoName_00__9力-2011年市本级财政收支预算表（草案-4）" xfId="2926"/>
    <cellStyle name="_ET_STYLE_NoName_00__9力-2011年市本级财政收支预算表（草案-4）_2011年市本级财政收支预算表（草案2011-1-20）容主任" xfId="2927"/>
    <cellStyle name="_ET_STYLE_NoName_00__Book1" xfId="13"/>
    <cellStyle name="_ET_STYLE_NoName_00__Book1_1" xfId="14"/>
    <cellStyle name="_ET_STYLE_NoName_00__Book1_1_单位项目表-公共专项整理" xfId="2928"/>
    <cellStyle name="_ET_STYLE_NoName_00__Book1_1_单位项目表-公共专项整理_单位项目表-公共专项分配 (未明确)" xfId="2929"/>
    <cellStyle name="_ET_STYLE_NoName_00__Book1_1_一般预算" xfId="2930"/>
    <cellStyle name="_ET_STYLE_NoName_00__Book1_2" xfId="15"/>
    <cellStyle name="_ET_STYLE_NoName_00__Book1_2_单位项目表-公共专项整理" xfId="2931"/>
    <cellStyle name="_ET_STYLE_NoName_00__Book1_2_单位项目表-公共专项整理_单位项目表-公共专项分配 (未明确)" xfId="2932"/>
    <cellStyle name="_ET_STYLE_NoName_00__Book1_一般预算" xfId="2933"/>
    <cellStyle name="_ET_STYLE_NoName_00__Sheet3" xfId="16"/>
    <cellStyle name="_ET_STYLE_NoName_00__表一：基数核对表" xfId="17"/>
    <cellStyle name="_ET_STYLE_NoName_00__附件1：基数核对表" xfId="18"/>
    <cellStyle name="_ET_STYLE_NoName_00__公收" xfId="2934"/>
    <cellStyle name="_ET_STYLE_NoName_00__市本级2012年土地收支预算表12.11" xfId="2935"/>
    <cellStyle name="_ET_STYLE_NoName_00__一般预算" xfId="2936"/>
    <cellStyle name="_本公支" xfId="19"/>
    <cellStyle name="_附表1&amp;2：2013年各级财政预算汇总表" xfId="20"/>
    <cellStyle name="_汇总表12年2月3日日作登陇穷建设投资统计表" xfId="21"/>
    <cellStyle name="_弱电系统设备配置报价清单" xfId="22"/>
    <cellStyle name="0,0_x000d__x000a_NA_x000d__x000a_" xfId="23"/>
    <cellStyle name="20% - Accent1" xfId="24"/>
    <cellStyle name="20% - Accent2" xfId="25"/>
    <cellStyle name="20% - Accent3" xfId="26"/>
    <cellStyle name="20% - Accent4" xfId="27"/>
    <cellStyle name="20% - Accent5" xfId="28"/>
    <cellStyle name="20% - Accent6" xfId="29"/>
    <cellStyle name="20% - 强调文字颜色 1 10" xfId="30"/>
    <cellStyle name="20% - 强调文字颜色 1 11" xfId="31"/>
    <cellStyle name="20% - 强调文字颜色 1 12" xfId="32"/>
    <cellStyle name="20% - 强调文字颜色 1 13" xfId="33"/>
    <cellStyle name="20% - 强调文字颜色 1 14" xfId="34"/>
    <cellStyle name="20% - 强调文字颜色 1 15" xfId="35"/>
    <cellStyle name="20% - 强调文字颜色 1 16" xfId="36"/>
    <cellStyle name="20% - 强调文字颜色 1 17" xfId="37"/>
    <cellStyle name="20% - 强调文字颜色 1 18" xfId="38"/>
    <cellStyle name="20% - 强调文字颜色 1 19" xfId="39"/>
    <cellStyle name="20% - 强调文字颜色 1 2" xfId="40"/>
    <cellStyle name="20% - 强调文字颜色 1 2 10" xfId="41"/>
    <cellStyle name="20% - 强调文字颜色 1 2 11" xfId="42"/>
    <cellStyle name="20% - 强调文字颜色 1 2 12" xfId="43"/>
    <cellStyle name="20% - 强调文字颜色 1 2 13" xfId="44"/>
    <cellStyle name="20% - 强调文字颜色 1 2 14" xfId="45"/>
    <cellStyle name="20% - 强调文字颜色 1 2 15" xfId="46"/>
    <cellStyle name="20% - 强调文字颜色 1 2 16" xfId="47"/>
    <cellStyle name="20% - 强调文字颜色 1 2 17" xfId="48"/>
    <cellStyle name="20% - 强调文字颜色 1 2 18" xfId="49"/>
    <cellStyle name="20% - 强调文字颜色 1 2 19" xfId="50"/>
    <cellStyle name="20% - 强调文字颜色 1 2 2" xfId="51"/>
    <cellStyle name="20% - 强调文字颜色 1 2 20" xfId="52"/>
    <cellStyle name="20% - 强调文字颜色 1 2 21" xfId="53"/>
    <cellStyle name="20% - 强调文字颜色 1 2 22" xfId="54"/>
    <cellStyle name="20% - 强调文字颜色 1 2 23" xfId="55"/>
    <cellStyle name="20% - 强调文字颜色 1 2 24" xfId="56"/>
    <cellStyle name="20% - 强调文字颜色 1 2 25" xfId="57"/>
    <cellStyle name="20% - 强调文字颜色 1 2 26" xfId="58"/>
    <cellStyle name="20% - 强调文字颜色 1 2 27" xfId="59"/>
    <cellStyle name="20% - 强调文字颜色 1 2 28" xfId="60"/>
    <cellStyle name="20% - 强调文字颜色 1 2 29" xfId="61"/>
    <cellStyle name="20% - 强调文字颜色 1 2 3" xfId="62"/>
    <cellStyle name="20% - 强调文字颜色 1 2 4" xfId="63"/>
    <cellStyle name="20% - 强调文字颜色 1 2 5" xfId="64"/>
    <cellStyle name="20% - 强调文字颜色 1 2 6" xfId="65"/>
    <cellStyle name="20% - 强调文字颜色 1 2 7" xfId="66"/>
    <cellStyle name="20% - 强调文字颜色 1 2 8" xfId="67"/>
    <cellStyle name="20% - 强调文字颜色 1 2 9" xfId="68"/>
    <cellStyle name="20% - 强调文字颜色 1 2_本公支" xfId="69"/>
    <cellStyle name="20% - 强调文字颜色 1 20" xfId="70"/>
    <cellStyle name="20% - 强调文字颜色 1 21" xfId="71"/>
    <cellStyle name="20% - 强调文字颜色 1 22" xfId="72"/>
    <cellStyle name="20% - 强调文字颜色 1 23" xfId="73"/>
    <cellStyle name="20% - 强调文字颜色 1 24" xfId="74"/>
    <cellStyle name="20% - 强调文字颜色 1 25" xfId="75"/>
    <cellStyle name="20% - 强调文字颜色 1 26" xfId="2937"/>
    <cellStyle name="20% - 强调文字颜色 1 27" xfId="2938"/>
    <cellStyle name="20% - 强调文字颜色 1 28" xfId="2939"/>
    <cellStyle name="20% - 强调文字颜色 1 29" xfId="2940"/>
    <cellStyle name="20% - 强调文字颜色 1 3" xfId="76"/>
    <cellStyle name="20% - 强调文字颜色 1 30" xfId="2941"/>
    <cellStyle name="20% - 强调文字颜色 1 31" xfId="2942"/>
    <cellStyle name="20% - 强调文字颜色 1 32" xfId="2943"/>
    <cellStyle name="20% - 强调文字颜色 1 33" xfId="2944"/>
    <cellStyle name="20% - 强调文字颜色 1 34" xfId="2945"/>
    <cellStyle name="20% - 强调文字颜色 1 35" xfId="2946"/>
    <cellStyle name="20% - 强调文字颜色 1 36" xfId="2947"/>
    <cellStyle name="20% - 强调文字颜色 1 37" xfId="2948"/>
    <cellStyle name="20% - 强调文字颜色 1 38" xfId="2949"/>
    <cellStyle name="20% - 强调文字颜色 1 39" xfId="2950"/>
    <cellStyle name="20% - 强调文字颜色 1 4" xfId="77"/>
    <cellStyle name="20% - 强调文字颜色 1 40" xfId="2951"/>
    <cellStyle name="20% - 强调文字颜色 1 41" xfId="2952"/>
    <cellStyle name="20% - 强调文字颜色 1 42" xfId="2953"/>
    <cellStyle name="20% - 强调文字颜色 1 43" xfId="2954"/>
    <cellStyle name="20% - 强调文字颜色 1 44" xfId="2955"/>
    <cellStyle name="20% - 强调文字颜色 1 45" xfId="2956"/>
    <cellStyle name="20% - 强调文字颜色 1 46" xfId="2957"/>
    <cellStyle name="20% - 强调文字颜色 1 47" xfId="2958"/>
    <cellStyle name="20% - 强调文字颜色 1 48" xfId="2959"/>
    <cellStyle name="20% - 强调文字颜色 1 49" xfId="2960"/>
    <cellStyle name="20% - 强调文字颜色 1 5" xfId="78"/>
    <cellStyle name="20% - 强调文字颜色 1 50" xfId="2961"/>
    <cellStyle name="20% - 强调文字颜色 1 51" xfId="2962"/>
    <cellStyle name="20% - 强调文字颜色 1 52" xfId="2963"/>
    <cellStyle name="20% - 强调文字颜色 1 53" xfId="2964"/>
    <cellStyle name="20% - 强调文字颜色 1 54" xfId="2965"/>
    <cellStyle name="20% - 强调文字颜色 1 55" xfId="2966"/>
    <cellStyle name="20% - 强调文字颜色 1 56" xfId="2967"/>
    <cellStyle name="20% - 强调文字颜色 1 57" xfId="2968"/>
    <cellStyle name="20% - 强调文字颜色 1 58" xfId="2969"/>
    <cellStyle name="20% - 强调文字颜色 1 59" xfId="2970"/>
    <cellStyle name="20% - 强调文字颜色 1 6" xfId="79"/>
    <cellStyle name="20% - 强调文字颜色 1 60" xfId="2971"/>
    <cellStyle name="20% - 强调文字颜色 1 61" xfId="2972"/>
    <cellStyle name="20% - 强调文字颜色 1 62" xfId="2973"/>
    <cellStyle name="20% - 强调文字颜色 1 63" xfId="2974"/>
    <cellStyle name="20% - 强调文字颜色 1 64" xfId="2975"/>
    <cellStyle name="20% - 强调文字颜色 1 65" xfId="2976"/>
    <cellStyle name="20% - 强调文字颜色 1 66" xfId="2977"/>
    <cellStyle name="20% - 强调文字颜色 1 67" xfId="2978"/>
    <cellStyle name="20% - 强调文字颜色 1 68" xfId="2979"/>
    <cellStyle name="20% - 强调文字颜色 1 7" xfId="80"/>
    <cellStyle name="20% - 强调文字颜色 1 8" xfId="81"/>
    <cellStyle name="20% - 强调文字颜色 1 9" xfId="82"/>
    <cellStyle name="20% - 强调文字颜色 2 10" xfId="83"/>
    <cellStyle name="20% - 强调文字颜色 2 11" xfId="84"/>
    <cellStyle name="20% - 强调文字颜色 2 12" xfId="85"/>
    <cellStyle name="20% - 强调文字颜色 2 13" xfId="86"/>
    <cellStyle name="20% - 强调文字颜色 2 14" xfId="87"/>
    <cellStyle name="20% - 强调文字颜色 2 15" xfId="88"/>
    <cellStyle name="20% - 强调文字颜色 2 16" xfId="89"/>
    <cellStyle name="20% - 强调文字颜色 2 17" xfId="90"/>
    <cellStyle name="20% - 强调文字颜色 2 18" xfId="91"/>
    <cellStyle name="20% - 强调文字颜色 2 19" xfId="92"/>
    <cellStyle name="20% - 强调文字颜色 2 2" xfId="93"/>
    <cellStyle name="20% - 强调文字颜色 2 2 10" xfId="94"/>
    <cellStyle name="20% - 强调文字颜色 2 2 11" xfId="95"/>
    <cellStyle name="20% - 强调文字颜色 2 2 12" xfId="96"/>
    <cellStyle name="20% - 强调文字颜色 2 2 13" xfId="97"/>
    <cellStyle name="20% - 强调文字颜色 2 2 14" xfId="98"/>
    <cellStyle name="20% - 强调文字颜色 2 2 15" xfId="99"/>
    <cellStyle name="20% - 强调文字颜色 2 2 16" xfId="100"/>
    <cellStyle name="20% - 强调文字颜色 2 2 17" xfId="101"/>
    <cellStyle name="20% - 强调文字颜色 2 2 18" xfId="102"/>
    <cellStyle name="20% - 强调文字颜色 2 2 19" xfId="103"/>
    <cellStyle name="20% - 强调文字颜色 2 2 2" xfId="104"/>
    <cellStyle name="20% - 强调文字颜色 2 2 20" xfId="105"/>
    <cellStyle name="20% - 强调文字颜色 2 2 21" xfId="106"/>
    <cellStyle name="20% - 强调文字颜色 2 2 22" xfId="107"/>
    <cellStyle name="20% - 强调文字颜色 2 2 23" xfId="108"/>
    <cellStyle name="20% - 强调文字颜色 2 2 24" xfId="109"/>
    <cellStyle name="20% - 强调文字颜色 2 2 25" xfId="110"/>
    <cellStyle name="20% - 强调文字颜色 2 2 26" xfId="111"/>
    <cellStyle name="20% - 强调文字颜色 2 2 27" xfId="112"/>
    <cellStyle name="20% - 强调文字颜色 2 2 28" xfId="113"/>
    <cellStyle name="20% - 强调文字颜色 2 2 29" xfId="114"/>
    <cellStyle name="20% - 强调文字颜色 2 2 3" xfId="115"/>
    <cellStyle name="20% - 强调文字颜色 2 2 4" xfId="116"/>
    <cellStyle name="20% - 强调文字颜色 2 2 5" xfId="117"/>
    <cellStyle name="20% - 强调文字颜色 2 2 6" xfId="118"/>
    <cellStyle name="20% - 强调文字颜色 2 2 7" xfId="119"/>
    <cellStyle name="20% - 强调文字颜色 2 2 8" xfId="120"/>
    <cellStyle name="20% - 强调文字颜色 2 2 9" xfId="121"/>
    <cellStyle name="20% - 强调文字颜色 2 2_本公支" xfId="122"/>
    <cellStyle name="20% - 强调文字颜色 2 20" xfId="123"/>
    <cellStyle name="20% - 强调文字颜色 2 21" xfId="124"/>
    <cellStyle name="20% - 强调文字颜色 2 22" xfId="125"/>
    <cellStyle name="20% - 强调文字颜色 2 23" xfId="126"/>
    <cellStyle name="20% - 强调文字颜色 2 24" xfId="127"/>
    <cellStyle name="20% - 强调文字颜色 2 25" xfId="128"/>
    <cellStyle name="20% - 强调文字颜色 2 26" xfId="2980"/>
    <cellStyle name="20% - 强调文字颜色 2 27" xfId="2981"/>
    <cellStyle name="20% - 强调文字颜色 2 28" xfId="2982"/>
    <cellStyle name="20% - 强调文字颜色 2 29" xfId="2983"/>
    <cellStyle name="20% - 强调文字颜色 2 3" xfId="129"/>
    <cellStyle name="20% - 强调文字颜色 2 30" xfId="2984"/>
    <cellStyle name="20% - 强调文字颜色 2 31" xfId="2985"/>
    <cellStyle name="20% - 强调文字颜色 2 32" xfId="2986"/>
    <cellStyle name="20% - 强调文字颜色 2 33" xfId="2987"/>
    <cellStyle name="20% - 强调文字颜色 2 34" xfId="2988"/>
    <cellStyle name="20% - 强调文字颜色 2 35" xfId="2989"/>
    <cellStyle name="20% - 强调文字颜色 2 36" xfId="2990"/>
    <cellStyle name="20% - 强调文字颜色 2 37" xfId="2991"/>
    <cellStyle name="20% - 强调文字颜色 2 38" xfId="2992"/>
    <cellStyle name="20% - 强调文字颜色 2 39" xfId="2993"/>
    <cellStyle name="20% - 强调文字颜色 2 4" xfId="130"/>
    <cellStyle name="20% - 强调文字颜色 2 40" xfId="2994"/>
    <cellStyle name="20% - 强调文字颜色 2 41" xfId="2995"/>
    <cellStyle name="20% - 强调文字颜色 2 42" xfId="2996"/>
    <cellStyle name="20% - 强调文字颜色 2 43" xfId="2997"/>
    <cellStyle name="20% - 强调文字颜色 2 44" xfId="2998"/>
    <cellStyle name="20% - 强调文字颜色 2 45" xfId="2999"/>
    <cellStyle name="20% - 强调文字颜色 2 46" xfId="3000"/>
    <cellStyle name="20% - 强调文字颜色 2 47" xfId="3001"/>
    <cellStyle name="20% - 强调文字颜色 2 48" xfId="3002"/>
    <cellStyle name="20% - 强调文字颜色 2 49" xfId="3003"/>
    <cellStyle name="20% - 强调文字颜色 2 5" xfId="131"/>
    <cellStyle name="20% - 强调文字颜色 2 50" xfId="3004"/>
    <cellStyle name="20% - 强调文字颜色 2 51" xfId="3005"/>
    <cellStyle name="20% - 强调文字颜色 2 52" xfId="3006"/>
    <cellStyle name="20% - 强调文字颜色 2 53" xfId="3007"/>
    <cellStyle name="20% - 强调文字颜色 2 54" xfId="3008"/>
    <cellStyle name="20% - 强调文字颜色 2 55" xfId="3009"/>
    <cellStyle name="20% - 强调文字颜色 2 56" xfId="3010"/>
    <cellStyle name="20% - 强调文字颜色 2 57" xfId="3011"/>
    <cellStyle name="20% - 强调文字颜色 2 58" xfId="3012"/>
    <cellStyle name="20% - 强调文字颜色 2 59" xfId="3013"/>
    <cellStyle name="20% - 强调文字颜色 2 6" xfId="132"/>
    <cellStyle name="20% - 强调文字颜色 2 60" xfId="3014"/>
    <cellStyle name="20% - 强调文字颜色 2 61" xfId="3015"/>
    <cellStyle name="20% - 强调文字颜色 2 62" xfId="3016"/>
    <cellStyle name="20% - 强调文字颜色 2 63" xfId="3017"/>
    <cellStyle name="20% - 强调文字颜色 2 64" xfId="3018"/>
    <cellStyle name="20% - 强调文字颜色 2 65" xfId="3019"/>
    <cellStyle name="20% - 强调文字颜色 2 66" xfId="3020"/>
    <cellStyle name="20% - 强调文字颜色 2 67" xfId="3021"/>
    <cellStyle name="20% - 强调文字颜色 2 68" xfId="3022"/>
    <cellStyle name="20% - 强调文字颜色 2 7" xfId="133"/>
    <cellStyle name="20% - 强调文字颜色 2 8" xfId="134"/>
    <cellStyle name="20% - 强调文字颜色 2 9" xfId="135"/>
    <cellStyle name="20% - 强调文字颜色 3 10" xfId="136"/>
    <cellStyle name="20% - 强调文字颜色 3 11" xfId="137"/>
    <cellStyle name="20% - 强调文字颜色 3 12" xfId="138"/>
    <cellStyle name="20% - 强调文字颜色 3 13" xfId="139"/>
    <cellStyle name="20% - 强调文字颜色 3 14" xfId="140"/>
    <cellStyle name="20% - 强调文字颜色 3 15" xfId="141"/>
    <cellStyle name="20% - 强调文字颜色 3 16" xfId="142"/>
    <cellStyle name="20% - 强调文字颜色 3 17" xfId="143"/>
    <cellStyle name="20% - 强调文字颜色 3 18" xfId="144"/>
    <cellStyle name="20% - 强调文字颜色 3 19" xfId="145"/>
    <cellStyle name="20% - 强调文字颜色 3 2" xfId="146"/>
    <cellStyle name="20% - 强调文字颜色 3 2 10" xfId="147"/>
    <cellStyle name="20% - 强调文字颜色 3 2 11" xfId="148"/>
    <cellStyle name="20% - 强调文字颜色 3 2 12" xfId="149"/>
    <cellStyle name="20% - 强调文字颜色 3 2 13" xfId="150"/>
    <cellStyle name="20% - 强调文字颜色 3 2 14" xfId="151"/>
    <cellStyle name="20% - 强调文字颜色 3 2 15" xfId="152"/>
    <cellStyle name="20% - 强调文字颜色 3 2 16" xfId="153"/>
    <cellStyle name="20% - 强调文字颜色 3 2 17" xfId="154"/>
    <cellStyle name="20% - 强调文字颜色 3 2 18" xfId="155"/>
    <cellStyle name="20% - 强调文字颜色 3 2 19" xfId="156"/>
    <cellStyle name="20% - 强调文字颜色 3 2 2" xfId="157"/>
    <cellStyle name="20% - 强调文字颜色 3 2 20" xfId="158"/>
    <cellStyle name="20% - 强调文字颜色 3 2 21" xfId="159"/>
    <cellStyle name="20% - 强调文字颜色 3 2 22" xfId="160"/>
    <cellStyle name="20% - 强调文字颜色 3 2 23" xfId="161"/>
    <cellStyle name="20% - 强调文字颜色 3 2 24" xfId="162"/>
    <cellStyle name="20% - 强调文字颜色 3 2 25" xfId="163"/>
    <cellStyle name="20% - 强调文字颜色 3 2 26" xfId="164"/>
    <cellStyle name="20% - 强调文字颜色 3 2 27" xfId="165"/>
    <cellStyle name="20% - 强调文字颜色 3 2 28" xfId="166"/>
    <cellStyle name="20% - 强调文字颜色 3 2 29" xfId="167"/>
    <cellStyle name="20% - 强调文字颜色 3 2 3" xfId="168"/>
    <cellStyle name="20% - 强调文字颜色 3 2 4" xfId="169"/>
    <cellStyle name="20% - 强调文字颜色 3 2 5" xfId="170"/>
    <cellStyle name="20% - 强调文字颜色 3 2 6" xfId="171"/>
    <cellStyle name="20% - 强调文字颜色 3 2 7" xfId="172"/>
    <cellStyle name="20% - 强调文字颜色 3 2 8" xfId="173"/>
    <cellStyle name="20% - 强调文字颜色 3 2 9" xfId="174"/>
    <cellStyle name="20% - 强调文字颜色 3 2_本公支" xfId="175"/>
    <cellStyle name="20% - 强调文字颜色 3 20" xfId="176"/>
    <cellStyle name="20% - 强调文字颜色 3 21" xfId="177"/>
    <cellStyle name="20% - 强调文字颜色 3 22" xfId="178"/>
    <cellStyle name="20% - 强调文字颜色 3 23" xfId="179"/>
    <cellStyle name="20% - 强调文字颜色 3 24" xfId="180"/>
    <cellStyle name="20% - 强调文字颜色 3 25" xfId="181"/>
    <cellStyle name="20% - 强调文字颜色 3 26" xfId="3023"/>
    <cellStyle name="20% - 强调文字颜色 3 27" xfId="3024"/>
    <cellStyle name="20% - 强调文字颜色 3 28" xfId="3025"/>
    <cellStyle name="20% - 强调文字颜色 3 29" xfId="3026"/>
    <cellStyle name="20% - 强调文字颜色 3 3" xfId="182"/>
    <cellStyle name="20% - 强调文字颜色 3 30" xfId="3027"/>
    <cellStyle name="20% - 强调文字颜色 3 31" xfId="3028"/>
    <cellStyle name="20% - 强调文字颜色 3 32" xfId="3029"/>
    <cellStyle name="20% - 强调文字颜色 3 33" xfId="3030"/>
    <cellStyle name="20% - 强调文字颜色 3 34" xfId="3031"/>
    <cellStyle name="20% - 强调文字颜色 3 35" xfId="3032"/>
    <cellStyle name="20% - 强调文字颜色 3 36" xfId="3033"/>
    <cellStyle name="20% - 强调文字颜色 3 37" xfId="3034"/>
    <cellStyle name="20% - 强调文字颜色 3 38" xfId="3035"/>
    <cellStyle name="20% - 强调文字颜色 3 39" xfId="3036"/>
    <cellStyle name="20% - 强调文字颜色 3 4" xfId="183"/>
    <cellStyle name="20% - 强调文字颜色 3 40" xfId="3037"/>
    <cellStyle name="20% - 强调文字颜色 3 41" xfId="3038"/>
    <cellStyle name="20% - 强调文字颜色 3 42" xfId="3039"/>
    <cellStyle name="20% - 强调文字颜色 3 43" xfId="3040"/>
    <cellStyle name="20% - 强调文字颜色 3 44" xfId="3041"/>
    <cellStyle name="20% - 强调文字颜色 3 45" xfId="3042"/>
    <cellStyle name="20% - 强调文字颜色 3 46" xfId="3043"/>
    <cellStyle name="20% - 强调文字颜色 3 47" xfId="3044"/>
    <cellStyle name="20% - 强调文字颜色 3 48" xfId="3045"/>
    <cellStyle name="20% - 强调文字颜色 3 49" xfId="3046"/>
    <cellStyle name="20% - 强调文字颜色 3 5" xfId="184"/>
    <cellStyle name="20% - 强调文字颜色 3 50" xfId="3047"/>
    <cellStyle name="20% - 强调文字颜色 3 51" xfId="3048"/>
    <cellStyle name="20% - 强调文字颜色 3 52" xfId="3049"/>
    <cellStyle name="20% - 强调文字颜色 3 53" xfId="3050"/>
    <cellStyle name="20% - 强调文字颜色 3 54" xfId="3051"/>
    <cellStyle name="20% - 强调文字颜色 3 55" xfId="3052"/>
    <cellStyle name="20% - 强调文字颜色 3 56" xfId="3053"/>
    <cellStyle name="20% - 强调文字颜色 3 57" xfId="3054"/>
    <cellStyle name="20% - 强调文字颜色 3 58" xfId="3055"/>
    <cellStyle name="20% - 强调文字颜色 3 59" xfId="3056"/>
    <cellStyle name="20% - 强调文字颜色 3 6" xfId="185"/>
    <cellStyle name="20% - 强调文字颜色 3 60" xfId="3057"/>
    <cellStyle name="20% - 强调文字颜色 3 61" xfId="3058"/>
    <cellStyle name="20% - 强调文字颜色 3 62" xfId="3059"/>
    <cellStyle name="20% - 强调文字颜色 3 63" xfId="3060"/>
    <cellStyle name="20% - 强调文字颜色 3 64" xfId="3061"/>
    <cellStyle name="20% - 强调文字颜色 3 65" xfId="3062"/>
    <cellStyle name="20% - 强调文字颜色 3 66" xfId="3063"/>
    <cellStyle name="20% - 强调文字颜色 3 67" xfId="3064"/>
    <cellStyle name="20% - 强调文字颜色 3 68" xfId="3065"/>
    <cellStyle name="20% - 强调文字颜色 3 7" xfId="186"/>
    <cellStyle name="20% - 强调文字颜色 3 8" xfId="187"/>
    <cellStyle name="20% - 强调文字颜色 3 9" xfId="188"/>
    <cellStyle name="20% - 强调文字颜色 4 10" xfId="189"/>
    <cellStyle name="20% - 强调文字颜色 4 11" xfId="190"/>
    <cellStyle name="20% - 强调文字颜色 4 12" xfId="191"/>
    <cellStyle name="20% - 强调文字颜色 4 13" xfId="192"/>
    <cellStyle name="20% - 强调文字颜色 4 14" xfId="193"/>
    <cellStyle name="20% - 强调文字颜色 4 15" xfId="194"/>
    <cellStyle name="20% - 强调文字颜色 4 16" xfId="195"/>
    <cellStyle name="20% - 强调文字颜色 4 17" xfId="196"/>
    <cellStyle name="20% - 强调文字颜色 4 18" xfId="197"/>
    <cellStyle name="20% - 强调文字颜色 4 19" xfId="198"/>
    <cellStyle name="20% - 强调文字颜色 4 2" xfId="199"/>
    <cellStyle name="20% - 强调文字颜色 4 2 10" xfId="200"/>
    <cellStyle name="20% - 强调文字颜色 4 2 11" xfId="201"/>
    <cellStyle name="20% - 强调文字颜色 4 2 12" xfId="202"/>
    <cellStyle name="20% - 强调文字颜色 4 2 13" xfId="203"/>
    <cellStyle name="20% - 强调文字颜色 4 2 14" xfId="204"/>
    <cellStyle name="20% - 强调文字颜色 4 2 15" xfId="205"/>
    <cellStyle name="20% - 强调文字颜色 4 2 16" xfId="206"/>
    <cellStyle name="20% - 强调文字颜色 4 2 17" xfId="207"/>
    <cellStyle name="20% - 强调文字颜色 4 2 18" xfId="208"/>
    <cellStyle name="20% - 强调文字颜色 4 2 19" xfId="209"/>
    <cellStyle name="20% - 强调文字颜色 4 2 2" xfId="210"/>
    <cellStyle name="20% - 强调文字颜色 4 2 20" xfId="211"/>
    <cellStyle name="20% - 强调文字颜色 4 2 21" xfId="212"/>
    <cellStyle name="20% - 强调文字颜色 4 2 22" xfId="213"/>
    <cellStyle name="20% - 强调文字颜色 4 2 23" xfId="214"/>
    <cellStyle name="20% - 强调文字颜色 4 2 24" xfId="215"/>
    <cellStyle name="20% - 强调文字颜色 4 2 25" xfId="216"/>
    <cellStyle name="20% - 强调文字颜色 4 2 26" xfId="217"/>
    <cellStyle name="20% - 强调文字颜色 4 2 27" xfId="218"/>
    <cellStyle name="20% - 强调文字颜色 4 2 28" xfId="219"/>
    <cellStyle name="20% - 强调文字颜色 4 2 29" xfId="220"/>
    <cellStyle name="20% - 强调文字颜色 4 2 3" xfId="221"/>
    <cellStyle name="20% - 强调文字颜色 4 2 4" xfId="222"/>
    <cellStyle name="20% - 强调文字颜色 4 2 5" xfId="223"/>
    <cellStyle name="20% - 强调文字颜色 4 2 6" xfId="224"/>
    <cellStyle name="20% - 强调文字颜色 4 2 7" xfId="225"/>
    <cellStyle name="20% - 强调文字颜色 4 2 8" xfId="226"/>
    <cellStyle name="20% - 强调文字颜色 4 2 9" xfId="227"/>
    <cellStyle name="20% - 强调文字颜色 4 2_本公支" xfId="228"/>
    <cellStyle name="20% - 强调文字颜色 4 20" xfId="229"/>
    <cellStyle name="20% - 强调文字颜色 4 21" xfId="230"/>
    <cellStyle name="20% - 强调文字颜色 4 22" xfId="231"/>
    <cellStyle name="20% - 强调文字颜色 4 23" xfId="232"/>
    <cellStyle name="20% - 强调文字颜色 4 24" xfId="233"/>
    <cellStyle name="20% - 强调文字颜色 4 25" xfId="234"/>
    <cellStyle name="20% - 强调文字颜色 4 26" xfId="3066"/>
    <cellStyle name="20% - 强调文字颜色 4 27" xfId="3067"/>
    <cellStyle name="20% - 强调文字颜色 4 28" xfId="3068"/>
    <cellStyle name="20% - 强调文字颜色 4 29" xfId="3069"/>
    <cellStyle name="20% - 强调文字颜色 4 3" xfId="235"/>
    <cellStyle name="20% - 强调文字颜色 4 30" xfId="3070"/>
    <cellStyle name="20% - 强调文字颜色 4 31" xfId="3071"/>
    <cellStyle name="20% - 强调文字颜色 4 32" xfId="3072"/>
    <cellStyle name="20% - 强调文字颜色 4 33" xfId="3073"/>
    <cellStyle name="20% - 强调文字颜色 4 34" xfId="3074"/>
    <cellStyle name="20% - 强调文字颜色 4 35" xfId="3075"/>
    <cellStyle name="20% - 强调文字颜色 4 36" xfId="3076"/>
    <cellStyle name="20% - 强调文字颜色 4 37" xfId="3077"/>
    <cellStyle name="20% - 强调文字颜色 4 38" xfId="3078"/>
    <cellStyle name="20% - 强调文字颜色 4 39" xfId="3079"/>
    <cellStyle name="20% - 强调文字颜色 4 4" xfId="236"/>
    <cellStyle name="20% - 强调文字颜色 4 40" xfId="3080"/>
    <cellStyle name="20% - 强调文字颜色 4 41" xfId="3081"/>
    <cellStyle name="20% - 强调文字颜色 4 42" xfId="3082"/>
    <cellStyle name="20% - 强调文字颜色 4 43" xfId="3083"/>
    <cellStyle name="20% - 强调文字颜色 4 44" xfId="3084"/>
    <cellStyle name="20% - 强调文字颜色 4 45" xfId="3085"/>
    <cellStyle name="20% - 强调文字颜色 4 46" xfId="3086"/>
    <cellStyle name="20% - 强调文字颜色 4 47" xfId="3087"/>
    <cellStyle name="20% - 强调文字颜色 4 48" xfId="3088"/>
    <cellStyle name="20% - 强调文字颜色 4 49" xfId="3089"/>
    <cellStyle name="20% - 强调文字颜色 4 5" xfId="237"/>
    <cellStyle name="20% - 强调文字颜色 4 50" xfId="3090"/>
    <cellStyle name="20% - 强调文字颜色 4 51" xfId="3091"/>
    <cellStyle name="20% - 强调文字颜色 4 52" xfId="3092"/>
    <cellStyle name="20% - 强调文字颜色 4 53" xfId="3093"/>
    <cellStyle name="20% - 强调文字颜色 4 54" xfId="3094"/>
    <cellStyle name="20% - 强调文字颜色 4 55" xfId="3095"/>
    <cellStyle name="20% - 强调文字颜色 4 56" xfId="3096"/>
    <cellStyle name="20% - 强调文字颜色 4 57" xfId="3097"/>
    <cellStyle name="20% - 强调文字颜色 4 58" xfId="3098"/>
    <cellStyle name="20% - 强调文字颜色 4 59" xfId="3099"/>
    <cellStyle name="20% - 强调文字颜色 4 6" xfId="238"/>
    <cellStyle name="20% - 强调文字颜色 4 60" xfId="3100"/>
    <cellStyle name="20% - 强调文字颜色 4 61" xfId="3101"/>
    <cellStyle name="20% - 强调文字颜色 4 62" xfId="3102"/>
    <cellStyle name="20% - 强调文字颜色 4 63" xfId="3103"/>
    <cellStyle name="20% - 强调文字颜色 4 64" xfId="3104"/>
    <cellStyle name="20% - 强调文字颜色 4 65" xfId="3105"/>
    <cellStyle name="20% - 强调文字颜色 4 66" xfId="3106"/>
    <cellStyle name="20% - 强调文字颜色 4 67" xfId="3107"/>
    <cellStyle name="20% - 强调文字颜色 4 68" xfId="3108"/>
    <cellStyle name="20% - 强调文字颜色 4 7" xfId="239"/>
    <cellStyle name="20% - 强调文字颜色 4 8" xfId="240"/>
    <cellStyle name="20% - 强调文字颜色 4 9" xfId="241"/>
    <cellStyle name="20% - 强调文字颜色 5 10" xfId="242"/>
    <cellStyle name="20% - 强调文字颜色 5 11" xfId="243"/>
    <cellStyle name="20% - 强调文字颜色 5 12" xfId="244"/>
    <cellStyle name="20% - 强调文字颜色 5 13" xfId="245"/>
    <cellStyle name="20% - 强调文字颜色 5 14" xfId="246"/>
    <cellStyle name="20% - 强调文字颜色 5 15" xfId="247"/>
    <cellStyle name="20% - 强调文字颜色 5 16" xfId="248"/>
    <cellStyle name="20% - 强调文字颜色 5 17" xfId="249"/>
    <cellStyle name="20% - 强调文字颜色 5 18" xfId="250"/>
    <cellStyle name="20% - 强调文字颜色 5 19" xfId="251"/>
    <cellStyle name="20% - 强调文字颜色 5 2" xfId="252"/>
    <cellStyle name="20% - 强调文字颜色 5 2 10" xfId="253"/>
    <cellStyle name="20% - 强调文字颜色 5 2 11" xfId="254"/>
    <cellStyle name="20% - 强调文字颜色 5 2 12" xfId="255"/>
    <cellStyle name="20% - 强调文字颜色 5 2 13" xfId="256"/>
    <cellStyle name="20% - 强调文字颜色 5 2 14" xfId="257"/>
    <cellStyle name="20% - 强调文字颜色 5 2 15" xfId="258"/>
    <cellStyle name="20% - 强调文字颜色 5 2 16" xfId="259"/>
    <cellStyle name="20% - 强调文字颜色 5 2 17" xfId="260"/>
    <cellStyle name="20% - 强调文字颜色 5 2 18" xfId="261"/>
    <cellStyle name="20% - 强调文字颜色 5 2 19" xfId="262"/>
    <cellStyle name="20% - 强调文字颜色 5 2 2" xfId="263"/>
    <cellStyle name="20% - 强调文字颜色 5 2 20" xfId="264"/>
    <cellStyle name="20% - 强调文字颜色 5 2 21" xfId="265"/>
    <cellStyle name="20% - 强调文字颜色 5 2 22" xfId="266"/>
    <cellStyle name="20% - 强调文字颜色 5 2 23" xfId="267"/>
    <cellStyle name="20% - 强调文字颜色 5 2 24" xfId="268"/>
    <cellStyle name="20% - 强调文字颜色 5 2 25" xfId="269"/>
    <cellStyle name="20% - 强调文字颜色 5 2 26" xfId="270"/>
    <cellStyle name="20% - 强调文字颜色 5 2 27" xfId="271"/>
    <cellStyle name="20% - 强调文字颜色 5 2 28" xfId="272"/>
    <cellStyle name="20% - 强调文字颜色 5 2 29" xfId="273"/>
    <cellStyle name="20% - 强调文字颜色 5 2 3" xfId="274"/>
    <cellStyle name="20% - 强调文字颜色 5 2 4" xfId="275"/>
    <cellStyle name="20% - 强调文字颜色 5 2 5" xfId="276"/>
    <cellStyle name="20% - 强调文字颜色 5 2 6" xfId="277"/>
    <cellStyle name="20% - 强调文字颜色 5 2 7" xfId="278"/>
    <cellStyle name="20% - 强调文字颜色 5 2 8" xfId="279"/>
    <cellStyle name="20% - 强调文字颜色 5 2 9" xfId="280"/>
    <cellStyle name="20% - 强调文字颜色 5 2_本公支" xfId="281"/>
    <cellStyle name="20% - 强调文字颜色 5 20" xfId="282"/>
    <cellStyle name="20% - 强调文字颜色 5 21" xfId="283"/>
    <cellStyle name="20% - 强调文字颜色 5 22" xfId="284"/>
    <cellStyle name="20% - 强调文字颜色 5 23" xfId="285"/>
    <cellStyle name="20% - 强调文字颜色 5 24" xfId="286"/>
    <cellStyle name="20% - 强调文字颜色 5 25" xfId="287"/>
    <cellStyle name="20% - 强调文字颜色 5 26" xfId="3109"/>
    <cellStyle name="20% - 强调文字颜色 5 27" xfId="3110"/>
    <cellStyle name="20% - 强调文字颜色 5 28" xfId="3111"/>
    <cellStyle name="20% - 强调文字颜色 5 29" xfId="3112"/>
    <cellStyle name="20% - 强调文字颜色 5 3" xfId="288"/>
    <cellStyle name="20% - 强调文字颜色 5 30" xfId="3113"/>
    <cellStyle name="20% - 强调文字颜色 5 31" xfId="3114"/>
    <cellStyle name="20% - 强调文字颜色 5 32" xfId="3115"/>
    <cellStyle name="20% - 强调文字颜色 5 33" xfId="3116"/>
    <cellStyle name="20% - 强调文字颜色 5 34" xfId="3117"/>
    <cellStyle name="20% - 强调文字颜色 5 35" xfId="3118"/>
    <cellStyle name="20% - 强调文字颜色 5 36" xfId="3119"/>
    <cellStyle name="20% - 强调文字颜色 5 37" xfId="3120"/>
    <cellStyle name="20% - 强调文字颜色 5 38" xfId="3121"/>
    <cellStyle name="20% - 强调文字颜色 5 39" xfId="3122"/>
    <cellStyle name="20% - 强调文字颜色 5 4" xfId="289"/>
    <cellStyle name="20% - 强调文字颜色 5 40" xfId="3123"/>
    <cellStyle name="20% - 强调文字颜色 5 41" xfId="3124"/>
    <cellStyle name="20% - 强调文字颜色 5 42" xfId="3125"/>
    <cellStyle name="20% - 强调文字颜色 5 43" xfId="3126"/>
    <cellStyle name="20% - 强调文字颜色 5 44" xfId="3127"/>
    <cellStyle name="20% - 强调文字颜色 5 45" xfId="3128"/>
    <cellStyle name="20% - 强调文字颜色 5 46" xfId="3129"/>
    <cellStyle name="20% - 强调文字颜色 5 47" xfId="3130"/>
    <cellStyle name="20% - 强调文字颜色 5 48" xfId="3131"/>
    <cellStyle name="20% - 强调文字颜色 5 49" xfId="3132"/>
    <cellStyle name="20% - 强调文字颜色 5 5" xfId="290"/>
    <cellStyle name="20% - 强调文字颜色 5 50" xfId="3133"/>
    <cellStyle name="20% - 强调文字颜色 5 51" xfId="3134"/>
    <cellStyle name="20% - 强调文字颜色 5 52" xfId="3135"/>
    <cellStyle name="20% - 强调文字颜色 5 53" xfId="3136"/>
    <cellStyle name="20% - 强调文字颜色 5 54" xfId="3137"/>
    <cellStyle name="20% - 强调文字颜色 5 55" xfId="3138"/>
    <cellStyle name="20% - 强调文字颜色 5 56" xfId="3139"/>
    <cellStyle name="20% - 强调文字颜色 5 57" xfId="3140"/>
    <cellStyle name="20% - 强调文字颜色 5 58" xfId="3141"/>
    <cellStyle name="20% - 强调文字颜色 5 59" xfId="3142"/>
    <cellStyle name="20% - 强调文字颜色 5 6" xfId="291"/>
    <cellStyle name="20% - 强调文字颜色 5 60" xfId="3143"/>
    <cellStyle name="20% - 强调文字颜色 5 61" xfId="3144"/>
    <cellStyle name="20% - 强调文字颜色 5 62" xfId="3145"/>
    <cellStyle name="20% - 强调文字颜色 5 63" xfId="3146"/>
    <cellStyle name="20% - 强调文字颜色 5 64" xfId="3147"/>
    <cellStyle name="20% - 强调文字颜色 5 65" xfId="3148"/>
    <cellStyle name="20% - 强调文字颜色 5 66" xfId="3149"/>
    <cellStyle name="20% - 强调文字颜色 5 67" xfId="3150"/>
    <cellStyle name="20% - 强调文字颜色 5 68" xfId="3151"/>
    <cellStyle name="20% - 强调文字颜色 5 7" xfId="292"/>
    <cellStyle name="20% - 强调文字颜色 5 8" xfId="293"/>
    <cellStyle name="20% - 强调文字颜色 5 9" xfId="294"/>
    <cellStyle name="20% - 强调文字颜色 6 10" xfId="295"/>
    <cellStyle name="20% - 强调文字颜色 6 11" xfId="296"/>
    <cellStyle name="20% - 强调文字颜色 6 12" xfId="297"/>
    <cellStyle name="20% - 强调文字颜色 6 13" xfId="298"/>
    <cellStyle name="20% - 强调文字颜色 6 14" xfId="299"/>
    <cellStyle name="20% - 强调文字颜色 6 15" xfId="300"/>
    <cellStyle name="20% - 强调文字颜色 6 16" xfId="301"/>
    <cellStyle name="20% - 强调文字颜色 6 17" xfId="302"/>
    <cellStyle name="20% - 强调文字颜色 6 18" xfId="303"/>
    <cellStyle name="20% - 强调文字颜色 6 19" xfId="304"/>
    <cellStyle name="20% - 强调文字颜色 6 2" xfId="305"/>
    <cellStyle name="20% - 强调文字颜色 6 2 10" xfId="306"/>
    <cellStyle name="20% - 强调文字颜色 6 2 11" xfId="307"/>
    <cellStyle name="20% - 强调文字颜色 6 2 12" xfId="308"/>
    <cellStyle name="20% - 强调文字颜色 6 2 13" xfId="309"/>
    <cellStyle name="20% - 强调文字颜色 6 2 14" xfId="310"/>
    <cellStyle name="20% - 强调文字颜色 6 2 15" xfId="311"/>
    <cellStyle name="20% - 强调文字颜色 6 2 16" xfId="312"/>
    <cellStyle name="20% - 强调文字颜色 6 2 17" xfId="313"/>
    <cellStyle name="20% - 强调文字颜色 6 2 18" xfId="314"/>
    <cellStyle name="20% - 强调文字颜色 6 2 19" xfId="315"/>
    <cellStyle name="20% - 强调文字颜色 6 2 2" xfId="316"/>
    <cellStyle name="20% - 强调文字颜色 6 2 20" xfId="317"/>
    <cellStyle name="20% - 强调文字颜色 6 2 21" xfId="318"/>
    <cellStyle name="20% - 强调文字颜色 6 2 22" xfId="319"/>
    <cellStyle name="20% - 强调文字颜色 6 2 23" xfId="320"/>
    <cellStyle name="20% - 强调文字颜色 6 2 24" xfId="321"/>
    <cellStyle name="20% - 强调文字颜色 6 2 25" xfId="322"/>
    <cellStyle name="20% - 强调文字颜色 6 2 26" xfId="323"/>
    <cellStyle name="20% - 强调文字颜色 6 2 27" xfId="324"/>
    <cellStyle name="20% - 强调文字颜色 6 2 28" xfId="325"/>
    <cellStyle name="20% - 强调文字颜色 6 2 29" xfId="326"/>
    <cellStyle name="20% - 强调文字颜色 6 2 3" xfId="327"/>
    <cellStyle name="20% - 强调文字颜色 6 2 4" xfId="328"/>
    <cellStyle name="20% - 强调文字颜色 6 2 5" xfId="329"/>
    <cellStyle name="20% - 强调文字颜色 6 2 6" xfId="330"/>
    <cellStyle name="20% - 强调文字颜色 6 2 7" xfId="331"/>
    <cellStyle name="20% - 强调文字颜色 6 2 8" xfId="332"/>
    <cellStyle name="20% - 强调文字颜色 6 2 9" xfId="333"/>
    <cellStyle name="20% - 强调文字颜色 6 2_本公支" xfId="334"/>
    <cellStyle name="20% - 强调文字颜色 6 20" xfId="335"/>
    <cellStyle name="20% - 强调文字颜色 6 21" xfId="336"/>
    <cellStyle name="20% - 强调文字颜色 6 22" xfId="337"/>
    <cellStyle name="20% - 强调文字颜色 6 23" xfId="338"/>
    <cellStyle name="20% - 强调文字颜色 6 24" xfId="339"/>
    <cellStyle name="20% - 强调文字颜色 6 25" xfId="340"/>
    <cellStyle name="20% - 强调文字颜色 6 26" xfId="3152"/>
    <cellStyle name="20% - 强调文字颜色 6 27" xfId="3153"/>
    <cellStyle name="20% - 强调文字颜色 6 28" xfId="3154"/>
    <cellStyle name="20% - 强调文字颜色 6 29" xfId="3155"/>
    <cellStyle name="20% - 强调文字颜色 6 3" xfId="341"/>
    <cellStyle name="20% - 强调文字颜色 6 30" xfId="3156"/>
    <cellStyle name="20% - 强调文字颜色 6 31" xfId="3157"/>
    <cellStyle name="20% - 强调文字颜色 6 32" xfId="3158"/>
    <cellStyle name="20% - 强调文字颜色 6 33" xfId="3159"/>
    <cellStyle name="20% - 强调文字颜色 6 34" xfId="3160"/>
    <cellStyle name="20% - 强调文字颜色 6 35" xfId="3161"/>
    <cellStyle name="20% - 强调文字颜色 6 36" xfId="3162"/>
    <cellStyle name="20% - 强调文字颜色 6 37" xfId="3163"/>
    <cellStyle name="20% - 强调文字颜色 6 38" xfId="3164"/>
    <cellStyle name="20% - 强调文字颜色 6 39" xfId="3165"/>
    <cellStyle name="20% - 强调文字颜色 6 4" xfId="342"/>
    <cellStyle name="20% - 强调文字颜色 6 40" xfId="3166"/>
    <cellStyle name="20% - 强调文字颜色 6 41" xfId="3167"/>
    <cellStyle name="20% - 强调文字颜色 6 42" xfId="3168"/>
    <cellStyle name="20% - 强调文字颜色 6 43" xfId="3169"/>
    <cellStyle name="20% - 强调文字颜色 6 44" xfId="3170"/>
    <cellStyle name="20% - 强调文字颜色 6 45" xfId="3171"/>
    <cellStyle name="20% - 强调文字颜色 6 46" xfId="3172"/>
    <cellStyle name="20% - 强调文字颜色 6 47" xfId="3173"/>
    <cellStyle name="20% - 强调文字颜色 6 48" xfId="3174"/>
    <cellStyle name="20% - 强调文字颜色 6 49" xfId="3175"/>
    <cellStyle name="20% - 强调文字颜色 6 5" xfId="343"/>
    <cellStyle name="20% - 强调文字颜色 6 50" xfId="3176"/>
    <cellStyle name="20% - 强调文字颜色 6 51" xfId="3177"/>
    <cellStyle name="20% - 强调文字颜色 6 52" xfId="3178"/>
    <cellStyle name="20% - 强调文字颜色 6 53" xfId="3179"/>
    <cellStyle name="20% - 强调文字颜色 6 54" xfId="3180"/>
    <cellStyle name="20% - 强调文字颜色 6 55" xfId="3181"/>
    <cellStyle name="20% - 强调文字颜色 6 56" xfId="3182"/>
    <cellStyle name="20% - 强调文字颜色 6 57" xfId="3183"/>
    <cellStyle name="20% - 强调文字颜色 6 58" xfId="3184"/>
    <cellStyle name="20% - 强调文字颜色 6 59" xfId="3185"/>
    <cellStyle name="20% - 强调文字颜色 6 6" xfId="344"/>
    <cellStyle name="20% - 强调文字颜色 6 60" xfId="3186"/>
    <cellStyle name="20% - 强调文字颜色 6 61" xfId="3187"/>
    <cellStyle name="20% - 强调文字颜色 6 62" xfId="3188"/>
    <cellStyle name="20% - 强调文字颜色 6 63" xfId="3189"/>
    <cellStyle name="20% - 强调文字颜色 6 64" xfId="3190"/>
    <cellStyle name="20% - 强调文字颜色 6 65" xfId="3191"/>
    <cellStyle name="20% - 强调文字颜色 6 66" xfId="3192"/>
    <cellStyle name="20% - 强调文字颜色 6 67" xfId="3193"/>
    <cellStyle name="20% - 强调文字颜色 6 68" xfId="3194"/>
    <cellStyle name="20% - 强调文字颜色 6 7" xfId="345"/>
    <cellStyle name="20% - 强调文字颜色 6 8" xfId="346"/>
    <cellStyle name="20% - 强调文字颜色 6 9" xfId="347"/>
    <cellStyle name="20% - 着色 1" xfId="3195"/>
    <cellStyle name="20% - 着色 2" xfId="3196"/>
    <cellStyle name="20% - 着色 3" xfId="3197"/>
    <cellStyle name="20% - 着色 4" xfId="3198"/>
    <cellStyle name="20% - 着色 5" xfId="3199"/>
    <cellStyle name="20% - 着色 6" xfId="3200"/>
    <cellStyle name="40% - Accent1" xfId="348"/>
    <cellStyle name="40% - Accent2" xfId="349"/>
    <cellStyle name="40% - Accent3" xfId="350"/>
    <cellStyle name="40% - Accent4" xfId="351"/>
    <cellStyle name="40% - Accent5" xfId="352"/>
    <cellStyle name="40% - Accent6" xfId="353"/>
    <cellStyle name="40% - 强调文字颜色 1 10" xfId="354"/>
    <cellStyle name="40% - 强调文字颜色 1 11" xfId="355"/>
    <cellStyle name="40% - 强调文字颜色 1 12" xfId="356"/>
    <cellStyle name="40% - 强调文字颜色 1 13" xfId="357"/>
    <cellStyle name="40% - 强调文字颜色 1 14" xfId="358"/>
    <cellStyle name="40% - 强调文字颜色 1 15" xfId="359"/>
    <cellStyle name="40% - 强调文字颜色 1 16" xfId="360"/>
    <cellStyle name="40% - 强调文字颜色 1 17" xfId="361"/>
    <cellStyle name="40% - 强调文字颜色 1 18" xfId="362"/>
    <cellStyle name="40% - 强调文字颜色 1 19" xfId="363"/>
    <cellStyle name="40% - 强调文字颜色 1 2" xfId="364"/>
    <cellStyle name="40% - 强调文字颜色 1 2 10" xfId="365"/>
    <cellStyle name="40% - 强调文字颜色 1 2 11" xfId="366"/>
    <cellStyle name="40% - 强调文字颜色 1 2 12" xfId="367"/>
    <cellStyle name="40% - 强调文字颜色 1 2 13" xfId="368"/>
    <cellStyle name="40% - 强调文字颜色 1 2 14" xfId="369"/>
    <cellStyle name="40% - 强调文字颜色 1 2 15" xfId="370"/>
    <cellStyle name="40% - 强调文字颜色 1 2 16" xfId="371"/>
    <cellStyle name="40% - 强调文字颜色 1 2 17" xfId="372"/>
    <cellStyle name="40% - 强调文字颜色 1 2 18" xfId="373"/>
    <cellStyle name="40% - 强调文字颜色 1 2 19" xfId="374"/>
    <cellStyle name="40% - 强调文字颜色 1 2 2" xfId="375"/>
    <cellStyle name="40% - 强调文字颜色 1 2 20" xfId="376"/>
    <cellStyle name="40% - 强调文字颜色 1 2 21" xfId="377"/>
    <cellStyle name="40% - 强调文字颜色 1 2 22" xfId="378"/>
    <cellStyle name="40% - 强调文字颜色 1 2 23" xfId="379"/>
    <cellStyle name="40% - 强调文字颜色 1 2 24" xfId="380"/>
    <cellStyle name="40% - 强调文字颜色 1 2 25" xfId="381"/>
    <cellStyle name="40% - 强调文字颜色 1 2 26" xfId="382"/>
    <cellStyle name="40% - 强调文字颜色 1 2 27" xfId="383"/>
    <cellStyle name="40% - 强调文字颜色 1 2 28" xfId="384"/>
    <cellStyle name="40% - 强调文字颜色 1 2 29" xfId="385"/>
    <cellStyle name="40% - 强调文字颜色 1 2 3" xfId="386"/>
    <cellStyle name="40% - 强调文字颜色 1 2 4" xfId="387"/>
    <cellStyle name="40% - 强调文字颜色 1 2 5" xfId="388"/>
    <cellStyle name="40% - 强调文字颜色 1 2 6" xfId="389"/>
    <cellStyle name="40% - 强调文字颜色 1 2 7" xfId="390"/>
    <cellStyle name="40% - 强调文字颜色 1 2 8" xfId="391"/>
    <cellStyle name="40% - 强调文字颜色 1 2 9" xfId="392"/>
    <cellStyle name="40% - 强调文字颜色 1 2_本公支" xfId="393"/>
    <cellStyle name="40% - 强调文字颜色 1 20" xfId="394"/>
    <cellStyle name="40% - 强调文字颜色 1 21" xfId="395"/>
    <cellStyle name="40% - 强调文字颜色 1 22" xfId="396"/>
    <cellStyle name="40% - 强调文字颜色 1 23" xfId="397"/>
    <cellStyle name="40% - 强调文字颜色 1 24" xfId="398"/>
    <cellStyle name="40% - 强调文字颜色 1 25" xfId="399"/>
    <cellStyle name="40% - 强调文字颜色 1 26" xfId="3201"/>
    <cellStyle name="40% - 强调文字颜色 1 27" xfId="3202"/>
    <cellStyle name="40% - 强调文字颜色 1 28" xfId="3203"/>
    <cellStyle name="40% - 强调文字颜色 1 29" xfId="3204"/>
    <cellStyle name="40% - 强调文字颜色 1 3" xfId="400"/>
    <cellStyle name="40% - 强调文字颜色 1 30" xfId="3205"/>
    <cellStyle name="40% - 强调文字颜色 1 31" xfId="3206"/>
    <cellStyle name="40% - 强调文字颜色 1 32" xfId="3207"/>
    <cellStyle name="40% - 强调文字颜色 1 33" xfId="3208"/>
    <cellStyle name="40% - 强调文字颜色 1 34" xfId="3209"/>
    <cellStyle name="40% - 强调文字颜色 1 35" xfId="3210"/>
    <cellStyle name="40% - 强调文字颜色 1 36" xfId="3211"/>
    <cellStyle name="40% - 强调文字颜色 1 37" xfId="3212"/>
    <cellStyle name="40% - 强调文字颜色 1 38" xfId="3213"/>
    <cellStyle name="40% - 强调文字颜色 1 39" xfId="3214"/>
    <cellStyle name="40% - 强调文字颜色 1 4" xfId="401"/>
    <cellStyle name="40% - 强调文字颜色 1 40" xfId="3215"/>
    <cellStyle name="40% - 强调文字颜色 1 41" xfId="3216"/>
    <cellStyle name="40% - 强调文字颜色 1 42" xfId="3217"/>
    <cellStyle name="40% - 强调文字颜色 1 43" xfId="3218"/>
    <cellStyle name="40% - 强调文字颜色 1 44" xfId="3219"/>
    <cellStyle name="40% - 强调文字颜色 1 45" xfId="3220"/>
    <cellStyle name="40% - 强调文字颜色 1 46" xfId="3221"/>
    <cellStyle name="40% - 强调文字颜色 1 47" xfId="3222"/>
    <cellStyle name="40% - 强调文字颜色 1 48" xfId="3223"/>
    <cellStyle name="40% - 强调文字颜色 1 49" xfId="3224"/>
    <cellStyle name="40% - 强调文字颜色 1 5" xfId="402"/>
    <cellStyle name="40% - 强调文字颜色 1 50" xfId="3225"/>
    <cellStyle name="40% - 强调文字颜色 1 51" xfId="3226"/>
    <cellStyle name="40% - 强调文字颜色 1 52" xfId="3227"/>
    <cellStyle name="40% - 强调文字颜色 1 53" xfId="3228"/>
    <cellStyle name="40% - 强调文字颜色 1 54" xfId="3229"/>
    <cellStyle name="40% - 强调文字颜色 1 55" xfId="3230"/>
    <cellStyle name="40% - 强调文字颜色 1 56" xfId="3231"/>
    <cellStyle name="40% - 强调文字颜色 1 57" xfId="3232"/>
    <cellStyle name="40% - 强调文字颜色 1 58" xfId="3233"/>
    <cellStyle name="40% - 强调文字颜色 1 59" xfId="3234"/>
    <cellStyle name="40% - 强调文字颜色 1 6" xfId="403"/>
    <cellStyle name="40% - 强调文字颜色 1 60" xfId="3235"/>
    <cellStyle name="40% - 强调文字颜色 1 61" xfId="3236"/>
    <cellStyle name="40% - 强调文字颜色 1 62" xfId="3237"/>
    <cellStyle name="40% - 强调文字颜色 1 63" xfId="3238"/>
    <cellStyle name="40% - 强调文字颜色 1 64" xfId="3239"/>
    <cellStyle name="40% - 强调文字颜色 1 65" xfId="3240"/>
    <cellStyle name="40% - 强调文字颜色 1 66" xfId="3241"/>
    <cellStyle name="40% - 强调文字颜色 1 67" xfId="3242"/>
    <cellStyle name="40% - 强调文字颜色 1 68" xfId="3243"/>
    <cellStyle name="40% - 强调文字颜色 1 7" xfId="404"/>
    <cellStyle name="40% - 强调文字颜色 1 8" xfId="405"/>
    <cellStyle name="40% - 强调文字颜色 1 9" xfId="406"/>
    <cellStyle name="40% - 强调文字颜色 2 10" xfId="407"/>
    <cellStyle name="40% - 强调文字颜色 2 11" xfId="408"/>
    <cellStyle name="40% - 强调文字颜色 2 12" xfId="409"/>
    <cellStyle name="40% - 强调文字颜色 2 13" xfId="410"/>
    <cellStyle name="40% - 强调文字颜色 2 14" xfId="411"/>
    <cellStyle name="40% - 强调文字颜色 2 15" xfId="412"/>
    <cellStyle name="40% - 强调文字颜色 2 16" xfId="413"/>
    <cellStyle name="40% - 强调文字颜色 2 17" xfId="414"/>
    <cellStyle name="40% - 强调文字颜色 2 18" xfId="415"/>
    <cellStyle name="40% - 强调文字颜色 2 19" xfId="416"/>
    <cellStyle name="40% - 强调文字颜色 2 2" xfId="417"/>
    <cellStyle name="40% - 强调文字颜色 2 2 10" xfId="418"/>
    <cellStyle name="40% - 强调文字颜色 2 2 11" xfId="419"/>
    <cellStyle name="40% - 强调文字颜色 2 2 12" xfId="420"/>
    <cellStyle name="40% - 强调文字颜色 2 2 13" xfId="421"/>
    <cellStyle name="40% - 强调文字颜色 2 2 14" xfId="422"/>
    <cellStyle name="40% - 强调文字颜色 2 2 15" xfId="423"/>
    <cellStyle name="40% - 强调文字颜色 2 2 16" xfId="424"/>
    <cellStyle name="40% - 强调文字颜色 2 2 17" xfId="425"/>
    <cellStyle name="40% - 强调文字颜色 2 2 18" xfId="426"/>
    <cellStyle name="40% - 强调文字颜色 2 2 19" xfId="427"/>
    <cellStyle name="40% - 强调文字颜色 2 2 2" xfId="428"/>
    <cellStyle name="40% - 强调文字颜色 2 2 20" xfId="429"/>
    <cellStyle name="40% - 强调文字颜色 2 2 21" xfId="430"/>
    <cellStyle name="40% - 强调文字颜色 2 2 22" xfId="431"/>
    <cellStyle name="40% - 强调文字颜色 2 2 23" xfId="432"/>
    <cellStyle name="40% - 强调文字颜色 2 2 24" xfId="433"/>
    <cellStyle name="40% - 强调文字颜色 2 2 25" xfId="434"/>
    <cellStyle name="40% - 强调文字颜色 2 2 26" xfId="435"/>
    <cellStyle name="40% - 强调文字颜色 2 2 27" xfId="436"/>
    <cellStyle name="40% - 强调文字颜色 2 2 28" xfId="437"/>
    <cellStyle name="40% - 强调文字颜色 2 2 29" xfId="438"/>
    <cellStyle name="40% - 强调文字颜色 2 2 3" xfId="439"/>
    <cellStyle name="40% - 强调文字颜色 2 2 4" xfId="440"/>
    <cellStyle name="40% - 强调文字颜色 2 2 5" xfId="441"/>
    <cellStyle name="40% - 强调文字颜色 2 2 6" xfId="442"/>
    <cellStyle name="40% - 强调文字颜色 2 2 7" xfId="443"/>
    <cellStyle name="40% - 强调文字颜色 2 2 8" xfId="444"/>
    <cellStyle name="40% - 强调文字颜色 2 2 9" xfId="445"/>
    <cellStyle name="40% - 强调文字颜色 2 2_本公支" xfId="446"/>
    <cellStyle name="40% - 强调文字颜色 2 20" xfId="447"/>
    <cellStyle name="40% - 强调文字颜色 2 21" xfId="448"/>
    <cellStyle name="40% - 强调文字颜色 2 22" xfId="449"/>
    <cellStyle name="40% - 强调文字颜色 2 23" xfId="450"/>
    <cellStyle name="40% - 强调文字颜色 2 24" xfId="451"/>
    <cellStyle name="40% - 强调文字颜色 2 25" xfId="452"/>
    <cellStyle name="40% - 强调文字颜色 2 26" xfId="3244"/>
    <cellStyle name="40% - 强调文字颜色 2 27" xfId="3245"/>
    <cellStyle name="40% - 强调文字颜色 2 28" xfId="3246"/>
    <cellStyle name="40% - 强调文字颜色 2 29" xfId="3247"/>
    <cellStyle name="40% - 强调文字颜色 2 3" xfId="453"/>
    <cellStyle name="40% - 强调文字颜色 2 30" xfId="3248"/>
    <cellStyle name="40% - 强调文字颜色 2 31" xfId="3249"/>
    <cellStyle name="40% - 强调文字颜色 2 32" xfId="3250"/>
    <cellStyle name="40% - 强调文字颜色 2 33" xfId="3251"/>
    <cellStyle name="40% - 强调文字颜色 2 34" xfId="3252"/>
    <cellStyle name="40% - 强调文字颜色 2 35" xfId="3253"/>
    <cellStyle name="40% - 强调文字颜色 2 36" xfId="3254"/>
    <cellStyle name="40% - 强调文字颜色 2 37" xfId="3255"/>
    <cellStyle name="40% - 强调文字颜色 2 38" xfId="3256"/>
    <cellStyle name="40% - 强调文字颜色 2 39" xfId="3257"/>
    <cellStyle name="40% - 强调文字颜色 2 4" xfId="454"/>
    <cellStyle name="40% - 强调文字颜色 2 40" xfId="3258"/>
    <cellStyle name="40% - 强调文字颜色 2 41" xfId="3259"/>
    <cellStyle name="40% - 强调文字颜色 2 42" xfId="3260"/>
    <cellStyle name="40% - 强调文字颜色 2 43" xfId="3261"/>
    <cellStyle name="40% - 强调文字颜色 2 44" xfId="3262"/>
    <cellStyle name="40% - 强调文字颜色 2 45" xfId="3263"/>
    <cellStyle name="40% - 强调文字颜色 2 46" xfId="3264"/>
    <cellStyle name="40% - 强调文字颜色 2 47" xfId="3265"/>
    <cellStyle name="40% - 强调文字颜色 2 48" xfId="3266"/>
    <cellStyle name="40% - 强调文字颜色 2 49" xfId="3267"/>
    <cellStyle name="40% - 强调文字颜色 2 5" xfId="455"/>
    <cellStyle name="40% - 强调文字颜色 2 50" xfId="3268"/>
    <cellStyle name="40% - 强调文字颜色 2 51" xfId="3269"/>
    <cellStyle name="40% - 强调文字颜色 2 52" xfId="3270"/>
    <cellStyle name="40% - 强调文字颜色 2 53" xfId="3271"/>
    <cellStyle name="40% - 强调文字颜色 2 54" xfId="3272"/>
    <cellStyle name="40% - 强调文字颜色 2 55" xfId="3273"/>
    <cellStyle name="40% - 强调文字颜色 2 56" xfId="3274"/>
    <cellStyle name="40% - 强调文字颜色 2 57" xfId="3275"/>
    <cellStyle name="40% - 强调文字颜色 2 58" xfId="3276"/>
    <cellStyle name="40% - 强调文字颜色 2 59" xfId="3277"/>
    <cellStyle name="40% - 强调文字颜色 2 6" xfId="456"/>
    <cellStyle name="40% - 强调文字颜色 2 60" xfId="3278"/>
    <cellStyle name="40% - 强调文字颜色 2 61" xfId="3279"/>
    <cellStyle name="40% - 强调文字颜色 2 62" xfId="3280"/>
    <cellStyle name="40% - 强调文字颜色 2 63" xfId="3281"/>
    <cellStyle name="40% - 强调文字颜色 2 64" xfId="3282"/>
    <cellStyle name="40% - 强调文字颜色 2 65" xfId="3283"/>
    <cellStyle name="40% - 强调文字颜色 2 66" xfId="3284"/>
    <cellStyle name="40% - 强调文字颜色 2 67" xfId="3285"/>
    <cellStyle name="40% - 强调文字颜色 2 68" xfId="3286"/>
    <cellStyle name="40% - 强调文字颜色 2 7" xfId="457"/>
    <cellStyle name="40% - 强调文字颜色 2 8" xfId="458"/>
    <cellStyle name="40% - 强调文字颜色 2 9" xfId="459"/>
    <cellStyle name="40% - 强调文字颜色 3 10" xfId="460"/>
    <cellStyle name="40% - 强调文字颜色 3 11" xfId="461"/>
    <cellStyle name="40% - 强调文字颜色 3 12" xfId="462"/>
    <cellStyle name="40% - 强调文字颜色 3 13" xfId="463"/>
    <cellStyle name="40% - 强调文字颜色 3 14" xfId="464"/>
    <cellStyle name="40% - 强调文字颜色 3 15" xfId="465"/>
    <cellStyle name="40% - 强调文字颜色 3 16" xfId="466"/>
    <cellStyle name="40% - 强调文字颜色 3 17" xfId="467"/>
    <cellStyle name="40% - 强调文字颜色 3 18" xfId="468"/>
    <cellStyle name="40% - 强调文字颜色 3 19" xfId="469"/>
    <cellStyle name="40% - 强调文字颜色 3 2" xfId="470"/>
    <cellStyle name="40% - 强调文字颜色 3 2 10" xfId="471"/>
    <cellStyle name="40% - 强调文字颜色 3 2 11" xfId="472"/>
    <cellStyle name="40% - 强调文字颜色 3 2 12" xfId="473"/>
    <cellStyle name="40% - 强调文字颜色 3 2 13" xfId="474"/>
    <cellStyle name="40% - 强调文字颜色 3 2 14" xfId="475"/>
    <cellStyle name="40% - 强调文字颜色 3 2 15" xfId="476"/>
    <cellStyle name="40% - 强调文字颜色 3 2 16" xfId="477"/>
    <cellStyle name="40% - 强调文字颜色 3 2 17" xfId="478"/>
    <cellStyle name="40% - 强调文字颜色 3 2 18" xfId="479"/>
    <cellStyle name="40% - 强调文字颜色 3 2 19" xfId="480"/>
    <cellStyle name="40% - 强调文字颜色 3 2 2" xfId="481"/>
    <cellStyle name="40% - 强调文字颜色 3 2 20" xfId="482"/>
    <cellStyle name="40% - 强调文字颜色 3 2 21" xfId="483"/>
    <cellStyle name="40% - 强调文字颜色 3 2 22" xfId="484"/>
    <cellStyle name="40% - 强调文字颜色 3 2 23" xfId="485"/>
    <cellStyle name="40% - 强调文字颜色 3 2 24" xfId="486"/>
    <cellStyle name="40% - 强调文字颜色 3 2 25" xfId="487"/>
    <cellStyle name="40% - 强调文字颜色 3 2 26" xfId="488"/>
    <cellStyle name="40% - 强调文字颜色 3 2 27" xfId="489"/>
    <cellStyle name="40% - 强调文字颜色 3 2 28" xfId="490"/>
    <cellStyle name="40% - 强调文字颜色 3 2 29" xfId="491"/>
    <cellStyle name="40% - 强调文字颜色 3 2 3" xfId="492"/>
    <cellStyle name="40% - 强调文字颜色 3 2 4" xfId="493"/>
    <cellStyle name="40% - 强调文字颜色 3 2 5" xfId="494"/>
    <cellStyle name="40% - 强调文字颜色 3 2 6" xfId="495"/>
    <cellStyle name="40% - 强调文字颜色 3 2 7" xfId="496"/>
    <cellStyle name="40% - 强调文字颜色 3 2 8" xfId="497"/>
    <cellStyle name="40% - 强调文字颜色 3 2 9" xfId="498"/>
    <cellStyle name="40% - 强调文字颜色 3 2_本公支" xfId="499"/>
    <cellStyle name="40% - 强调文字颜色 3 20" xfId="500"/>
    <cellStyle name="40% - 强调文字颜色 3 21" xfId="501"/>
    <cellStyle name="40% - 强调文字颜色 3 22" xfId="502"/>
    <cellStyle name="40% - 强调文字颜色 3 23" xfId="503"/>
    <cellStyle name="40% - 强调文字颜色 3 24" xfId="504"/>
    <cellStyle name="40% - 强调文字颜色 3 25" xfId="505"/>
    <cellStyle name="40% - 强调文字颜色 3 26" xfId="3287"/>
    <cellStyle name="40% - 强调文字颜色 3 27" xfId="3288"/>
    <cellStyle name="40% - 强调文字颜色 3 28" xfId="3289"/>
    <cellStyle name="40% - 强调文字颜色 3 29" xfId="3290"/>
    <cellStyle name="40% - 强调文字颜色 3 3" xfId="506"/>
    <cellStyle name="40% - 强调文字颜色 3 30" xfId="3291"/>
    <cellStyle name="40% - 强调文字颜色 3 31" xfId="3292"/>
    <cellStyle name="40% - 强调文字颜色 3 32" xfId="3293"/>
    <cellStyle name="40% - 强调文字颜色 3 33" xfId="3294"/>
    <cellStyle name="40% - 强调文字颜色 3 34" xfId="3295"/>
    <cellStyle name="40% - 强调文字颜色 3 35" xfId="3296"/>
    <cellStyle name="40% - 强调文字颜色 3 36" xfId="3297"/>
    <cellStyle name="40% - 强调文字颜色 3 37" xfId="3298"/>
    <cellStyle name="40% - 强调文字颜色 3 38" xfId="3299"/>
    <cellStyle name="40% - 强调文字颜色 3 39" xfId="3300"/>
    <cellStyle name="40% - 强调文字颜色 3 4" xfId="507"/>
    <cellStyle name="40% - 强调文字颜色 3 40" xfId="3301"/>
    <cellStyle name="40% - 强调文字颜色 3 41" xfId="3302"/>
    <cellStyle name="40% - 强调文字颜色 3 42" xfId="3303"/>
    <cellStyle name="40% - 强调文字颜色 3 43" xfId="3304"/>
    <cellStyle name="40% - 强调文字颜色 3 44" xfId="3305"/>
    <cellStyle name="40% - 强调文字颜色 3 45" xfId="3306"/>
    <cellStyle name="40% - 强调文字颜色 3 46" xfId="3307"/>
    <cellStyle name="40% - 强调文字颜色 3 47" xfId="3308"/>
    <cellStyle name="40% - 强调文字颜色 3 48" xfId="3309"/>
    <cellStyle name="40% - 强调文字颜色 3 49" xfId="3310"/>
    <cellStyle name="40% - 强调文字颜色 3 5" xfId="508"/>
    <cellStyle name="40% - 强调文字颜色 3 50" xfId="3311"/>
    <cellStyle name="40% - 强调文字颜色 3 51" xfId="3312"/>
    <cellStyle name="40% - 强调文字颜色 3 52" xfId="3313"/>
    <cellStyle name="40% - 强调文字颜色 3 53" xfId="3314"/>
    <cellStyle name="40% - 强调文字颜色 3 54" xfId="3315"/>
    <cellStyle name="40% - 强调文字颜色 3 55" xfId="3316"/>
    <cellStyle name="40% - 强调文字颜色 3 56" xfId="3317"/>
    <cellStyle name="40% - 强调文字颜色 3 57" xfId="3318"/>
    <cellStyle name="40% - 强调文字颜色 3 58" xfId="3319"/>
    <cellStyle name="40% - 强调文字颜色 3 59" xfId="3320"/>
    <cellStyle name="40% - 强调文字颜色 3 6" xfId="509"/>
    <cellStyle name="40% - 强调文字颜色 3 60" xfId="3321"/>
    <cellStyle name="40% - 强调文字颜色 3 61" xfId="3322"/>
    <cellStyle name="40% - 强调文字颜色 3 62" xfId="3323"/>
    <cellStyle name="40% - 强调文字颜色 3 63" xfId="3324"/>
    <cellStyle name="40% - 强调文字颜色 3 64" xfId="3325"/>
    <cellStyle name="40% - 强调文字颜色 3 65" xfId="3326"/>
    <cellStyle name="40% - 强调文字颜色 3 66" xfId="3327"/>
    <cellStyle name="40% - 强调文字颜色 3 67" xfId="3328"/>
    <cellStyle name="40% - 强调文字颜色 3 68" xfId="3329"/>
    <cellStyle name="40% - 强调文字颜色 3 7" xfId="510"/>
    <cellStyle name="40% - 强调文字颜色 3 8" xfId="511"/>
    <cellStyle name="40% - 强调文字颜色 3 9" xfId="512"/>
    <cellStyle name="40% - 强调文字颜色 4 10" xfId="513"/>
    <cellStyle name="40% - 强调文字颜色 4 11" xfId="514"/>
    <cellStyle name="40% - 强调文字颜色 4 12" xfId="515"/>
    <cellStyle name="40% - 强调文字颜色 4 13" xfId="516"/>
    <cellStyle name="40% - 强调文字颜色 4 14" xfId="517"/>
    <cellStyle name="40% - 强调文字颜色 4 15" xfId="518"/>
    <cellStyle name="40% - 强调文字颜色 4 16" xfId="519"/>
    <cellStyle name="40% - 强调文字颜色 4 17" xfId="520"/>
    <cellStyle name="40% - 强调文字颜色 4 18" xfId="521"/>
    <cellStyle name="40% - 强调文字颜色 4 19" xfId="522"/>
    <cellStyle name="40% - 强调文字颜色 4 2" xfId="523"/>
    <cellStyle name="40% - 强调文字颜色 4 2 10" xfId="524"/>
    <cellStyle name="40% - 强调文字颜色 4 2 11" xfId="525"/>
    <cellStyle name="40% - 强调文字颜色 4 2 12" xfId="526"/>
    <cellStyle name="40% - 强调文字颜色 4 2 13" xfId="527"/>
    <cellStyle name="40% - 强调文字颜色 4 2 14" xfId="528"/>
    <cellStyle name="40% - 强调文字颜色 4 2 15" xfId="529"/>
    <cellStyle name="40% - 强调文字颜色 4 2 16" xfId="530"/>
    <cellStyle name="40% - 强调文字颜色 4 2 17" xfId="531"/>
    <cellStyle name="40% - 强调文字颜色 4 2 18" xfId="532"/>
    <cellStyle name="40% - 强调文字颜色 4 2 19" xfId="533"/>
    <cellStyle name="40% - 强调文字颜色 4 2 2" xfId="534"/>
    <cellStyle name="40% - 强调文字颜色 4 2 20" xfId="535"/>
    <cellStyle name="40% - 强调文字颜色 4 2 21" xfId="536"/>
    <cellStyle name="40% - 强调文字颜色 4 2 22" xfId="537"/>
    <cellStyle name="40% - 强调文字颜色 4 2 23" xfId="538"/>
    <cellStyle name="40% - 强调文字颜色 4 2 24" xfId="539"/>
    <cellStyle name="40% - 强调文字颜色 4 2 25" xfId="540"/>
    <cellStyle name="40% - 强调文字颜色 4 2 26" xfId="541"/>
    <cellStyle name="40% - 强调文字颜色 4 2 27" xfId="542"/>
    <cellStyle name="40% - 强调文字颜色 4 2 28" xfId="543"/>
    <cellStyle name="40% - 强调文字颜色 4 2 29" xfId="544"/>
    <cellStyle name="40% - 强调文字颜色 4 2 3" xfId="545"/>
    <cellStyle name="40% - 强调文字颜色 4 2 4" xfId="546"/>
    <cellStyle name="40% - 强调文字颜色 4 2 5" xfId="547"/>
    <cellStyle name="40% - 强调文字颜色 4 2 6" xfId="548"/>
    <cellStyle name="40% - 强调文字颜色 4 2 7" xfId="549"/>
    <cellStyle name="40% - 强调文字颜色 4 2 8" xfId="550"/>
    <cellStyle name="40% - 强调文字颜色 4 2 9" xfId="551"/>
    <cellStyle name="40% - 强调文字颜色 4 2_本公支" xfId="552"/>
    <cellStyle name="40% - 强调文字颜色 4 20" xfId="553"/>
    <cellStyle name="40% - 强调文字颜色 4 21" xfId="554"/>
    <cellStyle name="40% - 强调文字颜色 4 22" xfId="555"/>
    <cellStyle name="40% - 强调文字颜色 4 23" xfId="556"/>
    <cellStyle name="40% - 强调文字颜色 4 24" xfId="557"/>
    <cellStyle name="40% - 强调文字颜色 4 25" xfId="558"/>
    <cellStyle name="40% - 强调文字颜色 4 26" xfId="3330"/>
    <cellStyle name="40% - 强调文字颜色 4 27" xfId="3331"/>
    <cellStyle name="40% - 强调文字颜色 4 28" xfId="3332"/>
    <cellStyle name="40% - 强调文字颜色 4 29" xfId="3333"/>
    <cellStyle name="40% - 强调文字颜色 4 3" xfId="559"/>
    <cellStyle name="40% - 强调文字颜色 4 30" xfId="3334"/>
    <cellStyle name="40% - 强调文字颜色 4 31" xfId="3335"/>
    <cellStyle name="40% - 强调文字颜色 4 32" xfId="3336"/>
    <cellStyle name="40% - 强调文字颜色 4 33" xfId="3337"/>
    <cellStyle name="40% - 强调文字颜色 4 34" xfId="3338"/>
    <cellStyle name="40% - 强调文字颜色 4 35" xfId="3339"/>
    <cellStyle name="40% - 强调文字颜色 4 36" xfId="3340"/>
    <cellStyle name="40% - 强调文字颜色 4 37" xfId="3341"/>
    <cellStyle name="40% - 强调文字颜色 4 38" xfId="3342"/>
    <cellStyle name="40% - 强调文字颜色 4 39" xfId="3343"/>
    <cellStyle name="40% - 强调文字颜色 4 4" xfId="560"/>
    <cellStyle name="40% - 强调文字颜色 4 40" xfId="3344"/>
    <cellStyle name="40% - 强调文字颜色 4 41" xfId="3345"/>
    <cellStyle name="40% - 强调文字颜色 4 42" xfId="3346"/>
    <cellStyle name="40% - 强调文字颜色 4 43" xfId="3347"/>
    <cellStyle name="40% - 强调文字颜色 4 44" xfId="3348"/>
    <cellStyle name="40% - 强调文字颜色 4 45" xfId="3349"/>
    <cellStyle name="40% - 强调文字颜色 4 46" xfId="3350"/>
    <cellStyle name="40% - 强调文字颜色 4 47" xfId="3351"/>
    <cellStyle name="40% - 强调文字颜色 4 48" xfId="3352"/>
    <cellStyle name="40% - 强调文字颜色 4 49" xfId="3353"/>
    <cellStyle name="40% - 强调文字颜色 4 5" xfId="561"/>
    <cellStyle name="40% - 强调文字颜色 4 50" xfId="3354"/>
    <cellStyle name="40% - 强调文字颜色 4 51" xfId="3355"/>
    <cellStyle name="40% - 强调文字颜色 4 52" xfId="3356"/>
    <cellStyle name="40% - 强调文字颜色 4 53" xfId="3357"/>
    <cellStyle name="40% - 强调文字颜色 4 54" xfId="3358"/>
    <cellStyle name="40% - 强调文字颜色 4 55" xfId="3359"/>
    <cellStyle name="40% - 强调文字颜色 4 56" xfId="3360"/>
    <cellStyle name="40% - 强调文字颜色 4 57" xfId="3361"/>
    <cellStyle name="40% - 强调文字颜色 4 58" xfId="3362"/>
    <cellStyle name="40% - 强调文字颜色 4 59" xfId="3363"/>
    <cellStyle name="40% - 强调文字颜色 4 6" xfId="562"/>
    <cellStyle name="40% - 强调文字颜色 4 60" xfId="3364"/>
    <cellStyle name="40% - 强调文字颜色 4 61" xfId="3365"/>
    <cellStyle name="40% - 强调文字颜色 4 62" xfId="3366"/>
    <cellStyle name="40% - 强调文字颜色 4 63" xfId="3367"/>
    <cellStyle name="40% - 强调文字颜色 4 64" xfId="3368"/>
    <cellStyle name="40% - 强调文字颜色 4 65" xfId="3369"/>
    <cellStyle name="40% - 强调文字颜色 4 66" xfId="3370"/>
    <cellStyle name="40% - 强调文字颜色 4 67" xfId="3371"/>
    <cellStyle name="40% - 强调文字颜色 4 68" xfId="3372"/>
    <cellStyle name="40% - 强调文字颜色 4 7" xfId="563"/>
    <cellStyle name="40% - 强调文字颜色 4 8" xfId="564"/>
    <cellStyle name="40% - 强调文字颜色 4 9" xfId="565"/>
    <cellStyle name="40% - 强调文字颜色 5 10" xfId="566"/>
    <cellStyle name="40% - 强调文字颜色 5 11" xfId="567"/>
    <cellStyle name="40% - 强调文字颜色 5 12" xfId="568"/>
    <cellStyle name="40% - 强调文字颜色 5 13" xfId="569"/>
    <cellStyle name="40% - 强调文字颜色 5 14" xfId="570"/>
    <cellStyle name="40% - 强调文字颜色 5 15" xfId="571"/>
    <cellStyle name="40% - 强调文字颜色 5 16" xfId="572"/>
    <cellStyle name="40% - 强调文字颜色 5 17" xfId="573"/>
    <cellStyle name="40% - 强调文字颜色 5 18" xfId="574"/>
    <cellStyle name="40% - 强调文字颜色 5 19" xfId="575"/>
    <cellStyle name="40% - 强调文字颜色 5 2" xfId="576"/>
    <cellStyle name="40% - 强调文字颜色 5 2 10" xfId="577"/>
    <cellStyle name="40% - 强调文字颜色 5 2 11" xfId="578"/>
    <cellStyle name="40% - 强调文字颜色 5 2 12" xfId="579"/>
    <cellStyle name="40% - 强调文字颜色 5 2 13" xfId="580"/>
    <cellStyle name="40% - 强调文字颜色 5 2 14" xfId="581"/>
    <cellStyle name="40% - 强调文字颜色 5 2 15" xfId="582"/>
    <cellStyle name="40% - 强调文字颜色 5 2 16" xfId="583"/>
    <cellStyle name="40% - 强调文字颜色 5 2 17" xfId="584"/>
    <cellStyle name="40% - 强调文字颜色 5 2 18" xfId="585"/>
    <cellStyle name="40% - 强调文字颜色 5 2 19" xfId="586"/>
    <cellStyle name="40% - 强调文字颜色 5 2 2" xfId="587"/>
    <cellStyle name="40% - 强调文字颜色 5 2 20" xfId="588"/>
    <cellStyle name="40% - 强调文字颜色 5 2 21" xfId="589"/>
    <cellStyle name="40% - 强调文字颜色 5 2 22" xfId="590"/>
    <cellStyle name="40% - 强调文字颜色 5 2 23" xfId="591"/>
    <cellStyle name="40% - 强调文字颜色 5 2 24" xfId="592"/>
    <cellStyle name="40% - 强调文字颜色 5 2 25" xfId="593"/>
    <cellStyle name="40% - 强调文字颜色 5 2 26" xfId="594"/>
    <cellStyle name="40% - 强调文字颜色 5 2 27" xfId="595"/>
    <cellStyle name="40% - 强调文字颜色 5 2 28" xfId="596"/>
    <cellStyle name="40% - 强调文字颜色 5 2 29" xfId="597"/>
    <cellStyle name="40% - 强调文字颜色 5 2 3" xfId="598"/>
    <cellStyle name="40% - 强调文字颜色 5 2 4" xfId="599"/>
    <cellStyle name="40% - 强调文字颜色 5 2 5" xfId="600"/>
    <cellStyle name="40% - 强调文字颜色 5 2 6" xfId="601"/>
    <cellStyle name="40% - 强调文字颜色 5 2 7" xfId="602"/>
    <cellStyle name="40% - 强调文字颜色 5 2 8" xfId="603"/>
    <cellStyle name="40% - 强调文字颜色 5 2 9" xfId="604"/>
    <cellStyle name="40% - 强调文字颜色 5 2_本公支" xfId="605"/>
    <cellStyle name="40% - 强调文字颜色 5 20" xfId="606"/>
    <cellStyle name="40% - 强调文字颜色 5 21" xfId="607"/>
    <cellStyle name="40% - 强调文字颜色 5 22" xfId="608"/>
    <cellStyle name="40% - 强调文字颜色 5 23" xfId="609"/>
    <cellStyle name="40% - 强调文字颜色 5 24" xfId="610"/>
    <cellStyle name="40% - 强调文字颜色 5 25" xfId="611"/>
    <cellStyle name="40% - 强调文字颜色 5 26" xfId="3373"/>
    <cellStyle name="40% - 强调文字颜色 5 27" xfId="3374"/>
    <cellStyle name="40% - 强调文字颜色 5 28" xfId="3375"/>
    <cellStyle name="40% - 强调文字颜色 5 29" xfId="3376"/>
    <cellStyle name="40% - 强调文字颜色 5 3" xfId="612"/>
    <cellStyle name="40% - 强调文字颜色 5 30" xfId="3377"/>
    <cellStyle name="40% - 强调文字颜色 5 31" xfId="3378"/>
    <cellStyle name="40% - 强调文字颜色 5 32" xfId="3379"/>
    <cellStyle name="40% - 强调文字颜色 5 33" xfId="3380"/>
    <cellStyle name="40% - 强调文字颜色 5 34" xfId="3381"/>
    <cellStyle name="40% - 强调文字颜色 5 35" xfId="3382"/>
    <cellStyle name="40% - 强调文字颜色 5 36" xfId="3383"/>
    <cellStyle name="40% - 强调文字颜色 5 37" xfId="3384"/>
    <cellStyle name="40% - 强调文字颜色 5 38" xfId="3385"/>
    <cellStyle name="40% - 强调文字颜色 5 39" xfId="3386"/>
    <cellStyle name="40% - 强调文字颜色 5 4" xfId="613"/>
    <cellStyle name="40% - 强调文字颜色 5 40" xfId="3387"/>
    <cellStyle name="40% - 强调文字颜色 5 41" xfId="3388"/>
    <cellStyle name="40% - 强调文字颜色 5 42" xfId="3389"/>
    <cellStyle name="40% - 强调文字颜色 5 43" xfId="3390"/>
    <cellStyle name="40% - 强调文字颜色 5 44" xfId="3391"/>
    <cellStyle name="40% - 强调文字颜色 5 45" xfId="3392"/>
    <cellStyle name="40% - 强调文字颜色 5 46" xfId="3393"/>
    <cellStyle name="40% - 强调文字颜色 5 47" xfId="3394"/>
    <cellStyle name="40% - 强调文字颜色 5 48" xfId="3395"/>
    <cellStyle name="40% - 强调文字颜色 5 49" xfId="3396"/>
    <cellStyle name="40% - 强调文字颜色 5 5" xfId="614"/>
    <cellStyle name="40% - 强调文字颜色 5 50" xfId="3397"/>
    <cellStyle name="40% - 强调文字颜色 5 51" xfId="3398"/>
    <cellStyle name="40% - 强调文字颜色 5 52" xfId="3399"/>
    <cellStyle name="40% - 强调文字颜色 5 53" xfId="3400"/>
    <cellStyle name="40% - 强调文字颜色 5 54" xfId="3401"/>
    <cellStyle name="40% - 强调文字颜色 5 55" xfId="3402"/>
    <cellStyle name="40% - 强调文字颜色 5 56" xfId="3403"/>
    <cellStyle name="40% - 强调文字颜色 5 57" xfId="3404"/>
    <cellStyle name="40% - 强调文字颜色 5 58" xfId="3405"/>
    <cellStyle name="40% - 强调文字颜色 5 59" xfId="3406"/>
    <cellStyle name="40% - 强调文字颜色 5 6" xfId="615"/>
    <cellStyle name="40% - 强调文字颜色 5 60" xfId="3407"/>
    <cellStyle name="40% - 强调文字颜色 5 61" xfId="3408"/>
    <cellStyle name="40% - 强调文字颜色 5 62" xfId="3409"/>
    <cellStyle name="40% - 强调文字颜色 5 63" xfId="3410"/>
    <cellStyle name="40% - 强调文字颜色 5 64" xfId="3411"/>
    <cellStyle name="40% - 强调文字颜色 5 65" xfId="3412"/>
    <cellStyle name="40% - 强调文字颜色 5 66" xfId="3413"/>
    <cellStyle name="40% - 强调文字颜色 5 67" xfId="3414"/>
    <cellStyle name="40% - 强调文字颜色 5 68" xfId="3415"/>
    <cellStyle name="40% - 强调文字颜色 5 7" xfId="616"/>
    <cellStyle name="40% - 强调文字颜色 5 8" xfId="617"/>
    <cellStyle name="40% - 强调文字颜色 5 9" xfId="618"/>
    <cellStyle name="40% - 强调文字颜色 6 10" xfId="619"/>
    <cellStyle name="40% - 强调文字颜色 6 11" xfId="620"/>
    <cellStyle name="40% - 强调文字颜色 6 12" xfId="621"/>
    <cellStyle name="40% - 强调文字颜色 6 13" xfId="622"/>
    <cellStyle name="40% - 强调文字颜色 6 14" xfId="623"/>
    <cellStyle name="40% - 强调文字颜色 6 15" xfId="624"/>
    <cellStyle name="40% - 强调文字颜色 6 16" xfId="625"/>
    <cellStyle name="40% - 强调文字颜色 6 17" xfId="626"/>
    <cellStyle name="40% - 强调文字颜色 6 18" xfId="627"/>
    <cellStyle name="40% - 强调文字颜色 6 19" xfId="628"/>
    <cellStyle name="40% - 强调文字颜色 6 2" xfId="629"/>
    <cellStyle name="40% - 强调文字颜色 6 2 10" xfId="630"/>
    <cellStyle name="40% - 强调文字颜色 6 2 11" xfId="631"/>
    <cellStyle name="40% - 强调文字颜色 6 2 12" xfId="632"/>
    <cellStyle name="40% - 强调文字颜色 6 2 13" xfId="633"/>
    <cellStyle name="40% - 强调文字颜色 6 2 14" xfId="634"/>
    <cellStyle name="40% - 强调文字颜色 6 2 15" xfId="635"/>
    <cellStyle name="40% - 强调文字颜色 6 2 16" xfId="636"/>
    <cellStyle name="40% - 强调文字颜色 6 2 17" xfId="637"/>
    <cellStyle name="40% - 强调文字颜色 6 2 18" xfId="638"/>
    <cellStyle name="40% - 强调文字颜色 6 2 19" xfId="639"/>
    <cellStyle name="40% - 强调文字颜色 6 2 2" xfId="640"/>
    <cellStyle name="40% - 强调文字颜色 6 2 20" xfId="641"/>
    <cellStyle name="40% - 强调文字颜色 6 2 21" xfId="642"/>
    <cellStyle name="40% - 强调文字颜色 6 2 22" xfId="643"/>
    <cellStyle name="40% - 强调文字颜色 6 2 23" xfId="644"/>
    <cellStyle name="40% - 强调文字颜色 6 2 24" xfId="645"/>
    <cellStyle name="40% - 强调文字颜色 6 2 25" xfId="646"/>
    <cellStyle name="40% - 强调文字颜色 6 2 26" xfId="647"/>
    <cellStyle name="40% - 强调文字颜色 6 2 27" xfId="648"/>
    <cellStyle name="40% - 强调文字颜色 6 2 28" xfId="649"/>
    <cellStyle name="40% - 强调文字颜色 6 2 29" xfId="650"/>
    <cellStyle name="40% - 强调文字颜色 6 2 3" xfId="651"/>
    <cellStyle name="40% - 强调文字颜色 6 2 4" xfId="652"/>
    <cellStyle name="40% - 强调文字颜色 6 2 5" xfId="653"/>
    <cellStyle name="40% - 强调文字颜色 6 2 6" xfId="654"/>
    <cellStyle name="40% - 强调文字颜色 6 2 7" xfId="655"/>
    <cellStyle name="40% - 强调文字颜色 6 2 8" xfId="656"/>
    <cellStyle name="40% - 强调文字颜色 6 2 9" xfId="657"/>
    <cellStyle name="40% - 强调文字颜色 6 2_本公支" xfId="658"/>
    <cellStyle name="40% - 强调文字颜色 6 20" xfId="659"/>
    <cellStyle name="40% - 强调文字颜色 6 21" xfId="660"/>
    <cellStyle name="40% - 强调文字颜色 6 22" xfId="661"/>
    <cellStyle name="40% - 强调文字颜色 6 23" xfId="662"/>
    <cellStyle name="40% - 强调文字颜色 6 24" xfId="663"/>
    <cellStyle name="40% - 强调文字颜色 6 25" xfId="664"/>
    <cellStyle name="40% - 强调文字颜色 6 26" xfId="3416"/>
    <cellStyle name="40% - 强调文字颜色 6 27" xfId="3417"/>
    <cellStyle name="40% - 强调文字颜色 6 28" xfId="3418"/>
    <cellStyle name="40% - 强调文字颜色 6 29" xfId="3419"/>
    <cellStyle name="40% - 强调文字颜色 6 3" xfId="665"/>
    <cellStyle name="40% - 强调文字颜色 6 30" xfId="3420"/>
    <cellStyle name="40% - 强调文字颜色 6 31" xfId="3421"/>
    <cellStyle name="40% - 强调文字颜色 6 32" xfId="3422"/>
    <cellStyle name="40% - 强调文字颜色 6 33" xfId="3423"/>
    <cellStyle name="40% - 强调文字颜色 6 34" xfId="3424"/>
    <cellStyle name="40% - 强调文字颜色 6 35" xfId="3425"/>
    <cellStyle name="40% - 强调文字颜色 6 36" xfId="3426"/>
    <cellStyle name="40% - 强调文字颜色 6 37" xfId="3427"/>
    <cellStyle name="40% - 强调文字颜色 6 38" xfId="3428"/>
    <cellStyle name="40% - 强调文字颜色 6 39" xfId="3429"/>
    <cellStyle name="40% - 强调文字颜色 6 4" xfId="666"/>
    <cellStyle name="40% - 强调文字颜色 6 40" xfId="3430"/>
    <cellStyle name="40% - 强调文字颜色 6 41" xfId="3431"/>
    <cellStyle name="40% - 强调文字颜色 6 42" xfId="3432"/>
    <cellStyle name="40% - 强调文字颜色 6 43" xfId="3433"/>
    <cellStyle name="40% - 强调文字颜色 6 44" xfId="3434"/>
    <cellStyle name="40% - 强调文字颜色 6 45" xfId="3435"/>
    <cellStyle name="40% - 强调文字颜色 6 46" xfId="3436"/>
    <cellStyle name="40% - 强调文字颜色 6 47" xfId="3437"/>
    <cellStyle name="40% - 强调文字颜色 6 48" xfId="3438"/>
    <cellStyle name="40% - 强调文字颜色 6 49" xfId="3439"/>
    <cellStyle name="40% - 强调文字颜色 6 5" xfId="667"/>
    <cellStyle name="40% - 强调文字颜色 6 50" xfId="3440"/>
    <cellStyle name="40% - 强调文字颜色 6 51" xfId="3441"/>
    <cellStyle name="40% - 强调文字颜色 6 52" xfId="3442"/>
    <cellStyle name="40% - 强调文字颜色 6 53" xfId="3443"/>
    <cellStyle name="40% - 强调文字颜色 6 54" xfId="3444"/>
    <cellStyle name="40% - 强调文字颜色 6 55" xfId="3445"/>
    <cellStyle name="40% - 强调文字颜色 6 56" xfId="3446"/>
    <cellStyle name="40% - 强调文字颜色 6 57" xfId="3447"/>
    <cellStyle name="40% - 强调文字颜色 6 58" xfId="3448"/>
    <cellStyle name="40% - 强调文字颜色 6 59" xfId="3449"/>
    <cellStyle name="40% - 强调文字颜色 6 6" xfId="668"/>
    <cellStyle name="40% - 强调文字颜色 6 60" xfId="3450"/>
    <cellStyle name="40% - 强调文字颜色 6 61" xfId="3451"/>
    <cellStyle name="40% - 强调文字颜色 6 62" xfId="3452"/>
    <cellStyle name="40% - 强调文字颜色 6 63" xfId="3453"/>
    <cellStyle name="40% - 强调文字颜色 6 64" xfId="3454"/>
    <cellStyle name="40% - 强调文字颜色 6 65" xfId="3455"/>
    <cellStyle name="40% - 强调文字颜色 6 66" xfId="3456"/>
    <cellStyle name="40% - 强调文字颜色 6 67" xfId="3457"/>
    <cellStyle name="40% - 强调文字颜色 6 68" xfId="3458"/>
    <cellStyle name="40% - 强调文字颜色 6 7" xfId="669"/>
    <cellStyle name="40% - 强调文字颜色 6 8" xfId="670"/>
    <cellStyle name="40% - 强调文字颜色 6 9" xfId="671"/>
    <cellStyle name="40% - 着色 1" xfId="3459"/>
    <cellStyle name="40% - 着色 2" xfId="3460"/>
    <cellStyle name="40% - 着色 3" xfId="3461"/>
    <cellStyle name="40% - 着色 4" xfId="3462"/>
    <cellStyle name="40% - 着色 5" xfId="3463"/>
    <cellStyle name="40% - 着色 6" xfId="3464"/>
    <cellStyle name="60% - Accent1" xfId="672"/>
    <cellStyle name="60% - Accent2" xfId="673"/>
    <cellStyle name="60% - Accent3" xfId="674"/>
    <cellStyle name="60% - Accent4" xfId="675"/>
    <cellStyle name="60% - Accent5" xfId="676"/>
    <cellStyle name="60% - Accent6" xfId="677"/>
    <cellStyle name="60% - 强调文字颜色 1 10" xfId="678"/>
    <cellStyle name="60% - 强调文字颜色 1 11" xfId="679"/>
    <cellStyle name="60% - 强调文字颜色 1 12" xfId="680"/>
    <cellStyle name="60% - 强调文字颜色 1 13" xfId="681"/>
    <cellStyle name="60% - 强调文字颜色 1 14" xfId="682"/>
    <cellStyle name="60% - 强调文字颜色 1 15" xfId="683"/>
    <cellStyle name="60% - 强调文字颜色 1 16" xfId="684"/>
    <cellStyle name="60% - 强调文字颜色 1 17" xfId="685"/>
    <cellStyle name="60% - 强调文字颜色 1 18" xfId="686"/>
    <cellStyle name="60% - 强调文字颜色 1 19" xfId="687"/>
    <cellStyle name="60% - 强调文字颜色 1 2" xfId="688"/>
    <cellStyle name="60% - 强调文字颜色 1 2 10" xfId="689"/>
    <cellStyle name="60% - 强调文字颜色 1 2 11" xfId="690"/>
    <cellStyle name="60% - 强调文字颜色 1 2 12" xfId="691"/>
    <cellStyle name="60% - 强调文字颜色 1 2 13" xfId="692"/>
    <cellStyle name="60% - 强调文字颜色 1 2 14" xfId="693"/>
    <cellStyle name="60% - 强调文字颜色 1 2 15" xfId="694"/>
    <cellStyle name="60% - 强调文字颜色 1 2 16" xfId="695"/>
    <cellStyle name="60% - 强调文字颜色 1 2 17" xfId="696"/>
    <cellStyle name="60% - 强调文字颜色 1 2 18" xfId="697"/>
    <cellStyle name="60% - 强调文字颜色 1 2 19" xfId="698"/>
    <cellStyle name="60% - 强调文字颜色 1 2 2" xfId="699"/>
    <cellStyle name="60% - 强调文字颜色 1 2 20" xfId="700"/>
    <cellStyle name="60% - 强调文字颜色 1 2 21" xfId="701"/>
    <cellStyle name="60% - 强调文字颜色 1 2 22" xfId="702"/>
    <cellStyle name="60% - 强调文字颜色 1 2 23" xfId="703"/>
    <cellStyle name="60% - 强调文字颜色 1 2 24" xfId="704"/>
    <cellStyle name="60% - 强调文字颜色 1 2 25" xfId="705"/>
    <cellStyle name="60% - 强调文字颜色 1 2 26" xfId="706"/>
    <cellStyle name="60% - 强调文字颜色 1 2 27" xfId="707"/>
    <cellStyle name="60% - 强调文字颜色 1 2 28" xfId="708"/>
    <cellStyle name="60% - 强调文字颜色 1 2 29" xfId="709"/>
    <cellStyle name="60% - 强调文字颜色 1 2 3" xfId="710"/>
    <cellStyle name="60% - 强调文字颜色 1 2 4" xfId="711"/>
    <cellStyle name="60% - 强调文字颜色 1 2 5" xfId="712"/>
    <cellStyle name="60% - 强调文字颜色 1 2 6" xfId="713"/>
    <cellStyle name="60% - 强调文字颜色 1 2 7" xfId="714"/>
    <cellStyle name="60% - 强调文字颜色 1 2 8" xfId="715"/>
    <cellStyle name="60% - 强调文字颜色 1 2 9" xfId="716"/>
    <cellStyle name="60% - 强调文字颜色 1 2_本公支" xfId="717"/>
    <cellStyle name="60% - 强调文字颜色 1 20" xfId="718"/>
    <cellStyle name="60% - 强调文字颜色 1 21" xfId="719"/>
    <cellStyle name="60% - 强调文字颜色 1 22" xfId="720"/>
    <cellStyle name="60% - 强调文字颜色 1 23" xfId="721"/>
    <cellStyle name="60% - 强调文字颜色 1 24" xfId="722"/>
    <cellStyle name="60% - 强调文字颜色 1 25" xfId="723"/>
    <cellStyle name="60% - 强调文字颜色 1 26" xfId="3465"/>
    <cellStyle name="60% - 强调文字颜色 1 27" xfId="3466"/>
    <cellStyle name="60% - 强调文字颜色 1 28" xfId="3467"/>
    <cellStyle name="60% - 强调文字颜色 1 29" xfId="3468"/>
    <cellStyle name="60% - 强调文字颜色 1 3" xfId="724"/>
    <cellStyle name="60% - 强调文字颜色 1 30" xfId="3469"/>
    <cellStyle name="60% - 强调文字颜色 1 31" xfId="3470"/>
    <cellStyle name="60% - 强调文字颜色 1 32" xfId="3471"/>
    <cellStyle name="60% - 强调文字颜色 1 33" xfId="3472"/>
    <cellStyle name="60% - 强调文字颜色 1 34" xfId="3473"/>
    <cellStyle name="60% - 强调文字颜色 1 35" xfId="3474"/>
    <cellStyle name="60% - 强调文字颜色 1 36" xfId="3475"/>
    <cellStyle name="60% - 强调文字颜色 1 37" xfId="3476"/>
    <cellStyle name="60% - 强调文字颜色 1 38" xfId="3477"/>
    <cellStyle name="60% - 强调文字颜色 1 39" xfId="3478"/>
    <cellStyle name="60% - 强调文字颜色 1 4" xfId="725"/>
    <cellStyle name="60% - 强调文字颜色 1 40" xfId="3479"/>
    <cellStyle name="60% - 强调文字颜色 1 41" xfId="3480"/>
    <cellStyle name="60% - 强调文字颜色 1 42" xfId="3481"/>
    <cellStyle name="60% - 强调文字颜色 1 43" xfId="3482"/>
    <cellStyle name="60% - 强调文字颜色 1 44" xfId="3483"/>
    <cellStyle name="60% - 强调文字颜色 1 45" xfId="3484"/>
    <cellStyle name="60% - 强调文字颜色 1 46" xfId="3485"/>
    <cellStyle name="60% - 强调文字颜色 1 47" xfId="3486"/>
    <cellStyle name="60% - 强调文字颜色 1 48" xfId="3487"/>
    <cellStyle name="60% - 强调文字颜色 1 49" xfId="3488"/>
    <cellStyle name="60% - 强调文字颜色 1 5" xfId="726"/>
    <cellStyle name="60% - 强调文字颜色 1 50" xfId="3489"/>
    <cellStyle name="60% - 强调文字颜色 1 51" xfId="3490"/>
    <cellStyle name="60% - 强调文字颜色 1 52" xfId="3491"/>
    <cellStyle name="60% - 强调文字颜色 1 53" xfId="3492"/>
    <cellStyle name="60% - 强调文字颜色 1 54" xfId="3493"/>
    <cellStyle name="60% - 强调文字颜色 1 55" xfId="3494"/>
    <cellStyle name="60% - 强调文字颜色 1 56" xfId="3495"/>
    <cellStyle name="60% - 强调文字颜色 1 57" xfId="3496"/>
    <cellStyle name="60% - 强调文字颜色 1 58" xfId="3497"/>
    <cellStyle name="60% - 强调文字颜色 1 59" xfId="3498"/>
    <cellStyle name="60% - 强调文字颜色 1 6" xfId="727"/>
    <cellStyle name="60% - 强调文字颜色 1 60" xfId="3499"/>
    <cellStyle name="60% - 强调文字颜色 1 61" xfId="3500"/>
    <cellStyle name="60% - 强调文字颜色 1 62" xfId="3501"/>
    <cellStyle name="60% - 强调文字颜色 1 63" xfId="3502"/>
    <cellStyle name="60% - 强调文字颜色 1 64" xfId="3503"/>
    <cellStyle name="60% - 强调文字颜色 1 65" xfId="3504"/>
    <cellStyle name="60% - 强调文字颜色 1 66" xfId="3505"/>
    <cellStyle name="60% - 强调文字颜色 1 67" xfId="3506"/>
    <cellStyle name="60% - 强调文字颜色 1 68" xfId="3507"/>
    <cellStyle name="60% - 强调文字颜色 1 7" xfId="728"/>
    <cellStyle name="60% - 强调文字颜色 1 8" xfId="729"/>
    <cellStyle name="60% - 强调文字颜色 1 9" xfId="730"/>
    <cellStyle name="60% - 强调文字颜色 2 10" xfId="731"/>
    <cellStyle name="60% - 强调文字颜色 2 11" xfId="732"/>
    <cellStyle name="60% - 强调文字颜色 2 12" xfId="733"/>
    <cellStyle name="60% - 强调文字颜色 2 13" xfId="734"/>
    <cellStyle name="60% - 强调文字颜色 2 14" xfId="735"/>
    <cellStyle name="60% - 强调文字颜色 2 15" xfId="736"/>
    <cellStyle name="60% - 强调文字颜色 2 16" xfId="737"/>
    <cellStyle name="60% - 强调文字颜色 2 17" xfId="738"/>
    <cellStyle name="60% - 强调文字颜色 2 18" xfId="739"/>
    <cellStyle name="60% - 强调文字颜色 2 19" xfId="740"/>
    <cellStyle name="60% - 强调文字颜色 2 2" xfId="741"/>
    <cellStyle name="60% - 强调文字颜色 2 2 10" xfId="742"/>
    <cellStyle name="60% - 强调文字颜色 2 2 11" xfId="743"/>
    <cellStyle name="60% - 强调文字颜色 2 2 12" xfId="744"/>
    <cellStyle name="60% - 强调文字颜色 2 2 13" xfId="745"/>
    <cellStyle name="60% - 强调文字颜色 2 2 14" xfId="746"/>
    <cellStyle name="60% - 强调文字颜色 2 2 15" xfId="747"/>
    <cellStyle name="60% - 强调文字颜色 2 2 16" xfId="748"/>
    <cellStyle name="60% - 强调文字颜色 2 2 17" xfId="749"/>
    <cellStyle name="60% - 强调文字颜色 2 2 18" xfId="750"/>
    <cellStyle name="60% - 强调文字颜色 2 2 19" xfId="751"/>
    <cellStyle name="60% - 强调文字颜色 2 2 2" xfId="752"/>
    <cellStyle name="60% - 强调文字颜色 2 2 20" xfId="753"/>
    <cellStyle name="60% - 强调文字颜色 2 2 21" xfId="754"/>
    <cellStyle name="60% - 强调文字颜色 2 2 22" xfId="755"/>
    <cellStyle name="60% - 强调文字颜色 2 2 23" xfId="756"/>
    <cellStyle name="60% - 强调文字颜色 2 2 24" xfId="757"/>
    <cellStyle name="60% - 强调文字颜色 2 2 25" xfId="758"/>
    <cellStyle name="60% - 强调文字颜色 2 2 26" xfId="759"/>
    <cellStyle name="60% - 强调文字颜色 2 2 27" xfId="760"/>
    <cellStyle name="60% - 强调文字颜色 2 2 28" xfId="761"/>
    <cellStyle name="60% - 强调文字颜色 2 2 29" xfId="762"/>
    <cellStyle name="60% - 强调文字颜色 2 2 3" xfId="763"/>
    <cellStyle name="60% - 强调文字颜色 2 2 4" xfId="764"/>
    <cellStyle name="60% - 强调文字颜色 2 2 5" xfId="765"/>
    <cellStyle name="60% - 强调文字颜色 2 2 6" xfId="766"/>
    <cellStyle name="60% - 强调文字颜色 2 2 7" xfId="767"/>
    <cellStyle name="60% - 强调文字颜色 2 2 8" xfId="768"/>
    <cellStyle name="60% - 强调文字颜色 2 2 9" xfId="769"/>
    <cellStyle name="60% - 强调文字颜色 2 2_本公支" xfId="770"/>
    <cellStyle name="60% - 强调文字颜色 2 20" xfId="771"/>
    <cellStyle name="60% - 强调文字颜色 2 21" xfId="772"/>
    <cellStyle name="60% - 强调文字颜色 2 22" xfId="773"/>
    <cellStyle name="60% - 强调文字颜色 2 23" xfId="774"/>
    <cellStyle name="60% - 强调文字颜色 2 24" xfId="775"/>
    <cellStyle name="60% - 强调文字颜色 2 25" xfId="776"/>
    <cellStyle name="60% - 强调文字颜色 2 26" xfId="3508"/>
    <cellStyle name="60% - 强调文字颜色 2 27" xfId="3509"/>
    <cellStyle name="60% - 强调文字颜色 2 28" xfId="3510"/>
    <cellStyle name="60% - 强调文字颜色 2 29" xfId="3511"/>
    <cellStyle name="60% - 强调文字颜色 2 3" xfId="777"/>
    <cellStyle name="60% - 强调文字颜色 2 30" xfId="3512"/>
    <cellStyle name="60% - 强调文字颜色 2 31" xfId="3513"/>
    <cellStyle name="60% - 强调文字颜色 2 32" xfId="3514"/>
    <cellStyle name="60% - 强调文字颜色 2 33" xfId="3515"/>
    <cellStyle name="60% - 强调文字颜色 2 34" xfId="3516"/>
    <cellStyle name="60% - 强调文字颜色 2 35" xfId="3517"/>
    <cellStyle name="60% - 强调文字颜色 2 36" xfId="3518"/>
    <cellStyle name="60% - 强调文字颜色 2 37" xfId="3519"/>
    <cellStyle name="60% - 强调文字颜色 2 38" xfId="3520"/>
    <cellStyle name="60% - 强调文字颜色 2 39" xfId="3521"/>
    <cellStyle name="60% - 强调文字颜色 2 4" xfId="778"/>
    <cellStyle name="60% - 强调文字颜色 2 40" xfId="3522"/>
    <cellStyle name="60% - 强调文字颜色 2 41" xfId="3523"/>
    <cellStyle name="60% - 强调文字颜色 2 42" xfId="3524"/>
    <cellStyle name="60% - 强调文字颜色 2 43" xfId="3525"/>
    <cellStyle name="60% - 强调文字颜色 2 44" xfId="3526"/>
    <cellStyle name="60% - 强调文字颜色 2 45" xfId="3527"/>
    <cellStyle name="60% - 强调文字颜色 2 46" xfId="3528"/>
    <cellStyle name="60% - 强调文字颜色 2 47" xfId="3529"/>
    <cellStyle name="60% - 强调文字颜色 2 48" xfId="3530"/>
    <cellStyle name="60% - 强调文字颜色 2 49" xfId="3531"/>
    <cellStyle name="60% - 强调文字颜色 2 5" xfId="779"/>
    <cellStyle name="60% - 强调文字颜色 2 50" xfId="3532"/>
    <cellStyle name="60% - 强调文字颜色 2 51" xfId="3533"/>
    <cellStyle name="60% - 强调文字颜色 2 52" xfId="3534"/>
    <cellStyle name="60% - 强调文字颜色 2 53" xfId="3535"/>
    <cellStyle name="60% - 强调文字颜色 2 54" xfId="3536"/>
    <cellStyle name="60% - 强调文字颜色 2 55" xfId="3537"/>
    <cellStyle name="60% - 强调文字颜色 2 56" xfId="3538"/>
    <cellStyle name="60% - 强调文字颜色 2 57" xfId="3539"/>
    <cellStyle name="60% - 强调文字颜色 2 58" xfId="3540"/>
    <cellStyle name="60% - 强调文字颜色 2 59" xfId="3541"/>
    <cellStyle name="60% - 强调文字颜色 2 6" xfId="780"/>
    <cellStyle name="60% - 强调文字颜色 2 60" xfId="3542"/>
    <cellStyle name="60% - 强调文字颜色 2 61" xfId="3543"/>
    <cellStyle name="60% - 强调文字颜色 2 62" xfId="3544"/>
    <cellStyle name="60% - 强调文字颜色 2 63" xfId="3545"/>
    <cellStyle name="60% - 强调文字颜色 2 64" xfId="3546"/>
    <cellStyle name="60% - 强调文字颜色 2 65" xfId="3547"/>
    <cellStyle name="60% - 强调文字颜色 2 66" xfId="3548"/>
    <cellStyle name="60% - 强调文字颜色 2 67" xfId="3549"/>
    <cellStyle name="60% - 强调文字颜色 2 68" xfId="3550"/>
    <cellStyle name="60% - 强调文字颜色 2 7" xfId="781"/>
    <cellStyle name="60% - 强调文字颜色 2 8" xfId="782"/>
    <cellStyle name="60% - 强调文字颜色 2 9" xfId="783"/>
    <cellStyle name="60% - 强调文字颜色 3 10" xfId="784"/>
    <cellStyle name="60% - 强调文字颜色 3 11" xfId="785"/>
    <cellStyle name="60% - 强调文字颜色 3 12" xfId="786"/>
    <cellStyle name="60% - 强调文字颜色 3 13" xfId="787"/>
    <cellStyle name="60% - 强调文字颜色 3 14" xfId="788"/>
    <cellStyle name="60% - 强调文字颜色 3 15" xfId="789"/>
    <cellStyle name="60% - 强调文字颜色 3 16" xfId="790"/>
    <cellStyle name="60% - 强调文字颜色 3 17" xfId="791"/>
    <cellStyle name="60% - 强调文字颜色 3 18" xfId="792"/>
    <cellStyle name="60% - 强调文字颜色 3 19" xfId="793"/>
    <cellStyle name="60% - 强调文字颜色 3 2" xfId="794"/>
    <cellStyle name="60% - 强调文字颜色 3 2 10" xfId="795"/>
    <cellStyle name="60% - 强调文字颜色 3 2 11" xfId="796"/>
    <cellStyle name="60% - 强调文字颜色 3 2 12" xfId="797"/>
    <cellStyle name="60% - 强调文字颜色 3 2 13" xfId="798"/>
    <cellStyle name="60% - 强调文字颜色 3 2 14" xfId="799"/>
    <cellStyle name="60% - 强调文字颜色 3 2 15" xfId="800"/>
    <cellStyle name="60% - 强调文字颜色 3 2 16" xfId="801"/>
    <cellStyle name="60% - 强调文字颜色 3 2 17" xfId="802"/>
    <cellStyle name="60% - 强调文字颜色 3 2 18" xfId="803"/>
    <cellStyle name="60% - 强调文字颜色 3 2 19" xfId="804"/>
    <cellStyle name="60% - 强调文字颜色 3 2 2" xfId="805"/>
    <cellStyle name="60% - 强调文字颜色 3 2 20" xfId="806"/>
    <cellStyle name="60% - 强调文字颜色 3 2 21" xfId="807"/>
    <cellStyle name="60% - 强调文字颜色 3 2 22" xfId="808"/>
    <cellStyle name="60% - 强调文字颜色 3 2 23" xfId="809"/>
    <cellStyle name="60% - 强调文字颜色 3 2 24" xfId="810"/>
    <cellStyle name="60% - 强调文字颜色 3 2 25" xfId="811"/>
    <cellStyle name="60% - 强调文字颜色 3 2 26" xfId="812"/>
    <cellStyle name="60% - 强调文字颜色 3 2 27" xfId="813"/>
    <cellStyle name="60% - 强调文字颜色 3 2 28" xfId="814"/>
    <cellStyle name="60% - 强调文字颜色 3 2 29" xfId="815"/>
    <cellStyle name="60% - 强调文字颜色 3 2 3" xfId="816"/>
    <cellStyle name="60% - 强调文字颜色 3 2 4" xfId="817"/>
    <cellStyle name="60% - 强调文字颜色 3 2 5" xfId="818"/>
    <cellStyle name="60% - 强调文字颜色 3 2 6" xfId="819"/>
    <cellStyle name="60% - 强调文字颜色 3 2 7" xfId="820"/>
    <cellStyle name="60% - 强调文字颜色 3 2 8" xfId="821"/>
    <cellStyle name="60% - 强调文字颜色 3 2 9" xfId="822"/>
    <cellStyle name="60% - 强调文字颜色 3 2_本公支" xfId="823"/>
    <cellStyle name="60% - 强调文字颜色 3 20" xfId="824"/>
    <cellStyle name="60% - 强调文字颜色 3 21" xfId="825"/>
    <cellStyle name="60% - 强调文字颜色 3 22" xfId="826"/>
    <cellStyle name="60% - 强调文字颜色 3 23" xfId="827"/>
    <cellStyle name="60% - 强调文字颜色 3 24" xfId="828"/>
    <cellStyle name="60% - 强调文字颜色 3 25" xfId="829"/>
    <cellStyle name="60% - 强调文字颜色 3 26" xfId="3551"/>
    <cellStyle name="60% - 强调文字颜色 3 27" xfId="3552"/>
    <cellStyle name="60% - 强调文字颜色 3 28" xfId="3553"/>
    <cellStyle name="60% - 强调文字颜色 3 29" xfId="3554"/>
    <cellStyle name="60% - 强调文字颜色 3 3" xfId="830"/>
    <cellStyle name="60% - 强调文字颜色 3 30" xfId="3555"/>
    <cellStyle name="60% - 强调文字颜色 3 31" xfId="3556"/>
    <cellStyle name="60% - 强调文字颜色 3 32" xfId="3557"/>
    <cellStyle name="60% - 强调文字颜色 3 33" xfId="3558"/>
    <cellStyle name="60% - 强调文字颜色 3 34" xfId="3559"/>
    <cellStyle name="60% - 强调文字颜色 3 35" xfId="3560"/>
    <cellStyle name="60% - 强调文字颜色 3 36" xfId="3561"/>
    <cellStyle name="60% - 强调文字颜色 3 37" xfId="3562"/>
    <cellStyle name="60% - 强调文字颜色 3 38" xfId="3563"/>
    <cellStyle name="60% - 强调文字颜色 3 39" xfId="3564"/>
    <cellStyle name="60% - 强调文字颜色 3 4" xfId="831"/>
    <cellStyle name="60% - 强调文字颜色 3 40" xfId="3565"/>
    <cellStyle name="60% - 强调文字颜色 3 41" xfId="3566"/>
    <cellStyle name="60% - 强调文字颜色 3 42" xfId="3567"/>
    <cellStyle name="60% - 强调文字颜色 3 43" xfId="3568"/>
    <cellStyle name="60% - 强调文字颜色 3 44" xfId="3569"/>
    <cellStyle name="60% - 强调文字颜色 3 45" xfId="3570"/>
    <cellStyle name="60% - 强调文字颜色 3 46" xfId="3571"/>
    <cellStyle name="60% - 强调文字颜色 3 47" xfId="3572"/>
    <cellStyle name="60% - 强调文字颜色 3 48" xfId="3573"/>
    <cellStyle name="60% - 强调文字颜色 3 49" xfId="3574"/>
    <cellStyle name="60% - 强调文字颜色 3 5" xfId="832"/>
    <cellStyle name="60% - 强调文字颜色 3 50" xfId="3575"/>
    <cellStyle name="60% - 强调文字颜色 3 51" xfId="3576"/>
    <cellStyle name="60% - 强调文字颜色 3 52" xfId="3577"/>
    <cellStyle name="60% - 强调文字颜色 3 53" xfId="3578"/>
    <cellStyle name="60% - 强调文字颜色 3 54" xfId="3579"/>
    <cellStyle name="60% - 强调文字颜色 3 55" xfId="3580"/>
    <cellStyle name="60% - 强调文字颜色 3 56" xfId="3581"/>
    <cellStyle name="60% - 强调文字颜色 3 57" xfId="3582"/>
    <cellStyle name="60% - 强调文字颜色 3 58" xfId="3583"/>
    <cellStyle name="60% - 强调文字颜色 3 59" xfId="3584"/>
    <cellStyle name="60% - 强调文字颜色 3 6" xfId="833"/>
    <cellStyle name="60% - 强调文字颜色 3 60" xfId="3585"/>
    <cellStyle name="60% - 强调文字颜色 3 61" xfId="3586"/>
    <cellStyle name="60% - 强调文字颜色 3 62" xfId="3587"/>
    <cellStyle name="60% - 强调文字颜色 3 63" xfId="3588"/>
    <cellStyle name="60% - 强调文字颜色 3 64" xfId="3589"/>
    <cellStyle name="60% - 强调文字颜色 3 65" xfId="3590"/>
    <cellStyle name="60% - 强调文字颜色 3 66" xfId="3591"/>
    <cellStyle name="60% - 强调文字颜色 3 67" xfId="3592"/>
    <cellStyle name="60% - 强调文字颜色 3 68" xfId="3593"/>
    <cellStyle name="60% - 强调文字颜色 3 7" xfId="834"/>
    <cellStyle name="60% - 强调文字颜色 3 8" xfId="835"/>
    <cellStyle name="60% - 强调文字颜色 3 9" xfId="836"/>
    <cellStyle name="60% - 强调文字颜色 4 10" xfId="837"/>
    <cellStyle name="60% - 强调文字颜色 4 11" xfId="838"/>
    <cellStyle name="60% - 强调文字颜色 4 12" xfId="839"/>
    <cellStyle name="60% - 强调文字颜色 4 13" xfId="840"/>
    <cellStyle name="60% - 强调文字颜色 4 14" xfId="841"/>
    <cellStyle name="60% - 强调文字颜色 4 15" xfId="842"/>
    <cellStyle name="60% - 强调文字颜色 4 16" xfId="843"/>
    <cellStyle name="60% - 强调文字颜色 4 17" xfId="844"/>
    <cellStyle name="60% - 强调文字颜色 4 18" xfId="845"/>
    <cellStyle name="60% - 强调文字颜色 4 19" xfId="846"/>
    <cellStyle name="60% - 强调文字颜色 4 2" xfId="847"/>
    <cellStyle name="60% - 强调文字颜色 4 2 10" xfId="848"/>
    <cellStyle name="60% - 强调文字颜色 4 2 11" xfId="849"/>
    <cellStyle name="60% - 强调文字颜色 4 2 12" xfId="850"/>
    <cellStyle name="60% - 强调文字颜色 4 2 13" xfId="851"/>
    <cellStyle name="60% - 强调文字颜色 4 2 14" xfId="852"/>
    <cellStyle name="60% - 强调文字颜色 4 2 15" xfId="853"/>
    <cellStyle name="60% - 强调文字颜色 4 2 16" xfId="854"/>
    <cellStyle name="60% - 强调文字颜色 4 2 17" xfId="855"/>
    <cellStyle name="60% - 强调文字颜色 4 2 18" xfId="856"/>
    <cellStyle name="60% - 强调文字颜色 4 2 19" xfId="857"/>
    <cellStyle name="60% - 强调文字颜色 4 2 2" xfId="858"/>
    <cellStyle name="60% - 强调文字颜色 4 2 20" xfId="859"/>
    <cellStyle name="60% - 强调文字颜色 4 2 21" xfId="860"/>
    <cellStyle name="60% - 强调文字颜色 4 2 22" xfId="861"/>
    <cellStyle name="60% - 强调文字颜色 4 2 23" xfId="862"/>
    <cellStyle name="60% - 强调文字颜色 4 2 24" xfId="863"/>
    <cellStyle name="60% - 强调文字颜色 4 2 25" xfId="864"/>
    <cellStyle name="60% - 强调文字颜色 4 2 26" xfId="865"/>
    <cellStyle name="60% - 强调文字颜色 4 2 27" xfId="866"/>
    <cellStyle name="60% - 强调文字颜色 4 2 28" xfId="867"/>
    <cellStyle name="60% - 强调文字颜色 4 2 29" xfId="868"/>
    <cellStyle name="60% - 强调文字颜色 4 2 3" xfId="869"/>
    <cellStyle name="60% - 强调文字颜色 4 2 4" xfId="870"/>
    <cellStyle name="60% - 强调文字颜色 4 2 5" xfId="871"/>
    <cellStyle name="60% - 强调文字颜色 4 2 6" xfId="872"/>
    <cellStyle name="60% - 强调文字颜色 4 2 7" xfId="873"/>
    <cellStyle name="60% - 强调文字颜色 4 2 8" xfId="874"/>
    <cellStyle name="60% - 强调文字颜色 4 2 9" xfId="875"/>
    <cellStyle name="60% - 强调文字颜色 4 2_本公支" xfId="876"/>
    <cellStyle name="60% - 强调文字颜色 4 20" xfId="877"/>
    <cellStyle name="60% - 强调文字颜色 4 21" xfId="878"/>
    <cellStyle name="60% - 强调文字颜色 4 22" xfId="879"/>
    <cellStyle name="60% - 强调文字颜色 4 23" xfId="880"/>
    <cellStyle name="60% - 强调文字颜色 4 24" xfId="881"/>
    <cellStyle name="60% - 强调文字颜色 4 25" xfId="882"/>
    <cellStyle name="60% - 强调文字颜色 4 26" xfId="3594"/>
    <cellStyle name="60% - 强调文字颜色 4 27" xfId="3595"/>
    <cellStyle name="60% - 强调文字颜色 4 28" xfId="3596"/>
    <cellStyle name="60% - 强调文字颜色 4 29" xfId="3597"/>
    <cellStyle name="60% - 强调文字颜色 4 3" xfId="883"/>
    <cellStyle name="60% - 强调文字颜色 4 30" xfId="3598"/>
    <cellStyle name="60% - 强调文字颜色 4 31" xfId="3599"/>
    <cellStyle name="60% - 强调文字颜色 4 32" xfId="3600"/>
    <cellStyle name="60% - 强调文字颜色 4 33" xfId="3601"/>
    <cellStyle name="60% - 强调文字颜色 4 34" xfId="3602"/>
    <cellStyle name="60% - 强调文字颜色 4 35" xfId="3603"/>
    <cellStyle name="60% - 强调文字颜色 4 36" xfId="3604"/>
    <cellStyle name="60% - 强调文字颜色 4 37" xfId="3605"/>
    <cellStyle name="60% - 强调文字颜色 4 38" xfId="3606"/>
    <cellStyle name="60% - 强调文字颜色 4 39" xfId="3607"/>
    <cellStyle name="60% - 强调文字颜色 4 4" xfId="884"/>
    <cellStyle name="60% - 强调文字颜色 4 40" xfId="3608"/>
    <cellStyle name="60% - 强调文字颜色 4 41" xfId="3609"/>
    <cellStyle name="60% - 强调文字颜色 4 42" xfId="3610"/>
    <cellStyle name="60% - 强调文字颜色 4 43" xfId="3611"/>
    <cellStyle name="60% - 强调文字颜色 4 44" xfId="3612"/>
    <cellStyle name="60% - 强调文字颜色 4 45" xfId="3613"/>
    <cellStyle name="60% - 强调文字颜色 4 46" xfId="3614"/>
    <cellStyle name="60% - 强调文字颜色 4 47" xfId="3615"/>
    <cellStyle name="60% - 强调文字颜色 4 48" xfId="3616"/>
    <cellStyle name="60% - 强调文字颜色 4 49" xfId="3617"/>
    <cellStyle name="60% - 强调文字颜色 4 5" xfId="885"/>
    <cellStyle name="60% - 强调文字颜色 4 50" xfId="3618"/>
    <cellStyle name="60% - 强调文字颜色 4 51" xfId="3619"/>
    <cellStyle name="60% - 强调文字颜色 4 52" xfId="3620"/>
    <cellStyle name="60% - 强调文字颜色 4 53" xfId="3621"/>
    <cellStyle name="60% - 强调文字颜色 4 54" xfId="3622"/>
    <cellStyle name="60% - 强调文字颜色 4 55" xfId="3623"/>
    <cellStyle name="60% - 强调文字颜色 4 56" xfId="3624"/>
    <cellStyle name="60% - 强调文字颜色 4 57" xfId="3625"/>
    <cellStyle name="60% - 强调文字颜色 4 58" xfId="3626"/>
    <cellStyle name="60% - 强调文字颜色 4 59" xfId="3627"/>
    <cellStyle name="60% - 强调文字颜色 4 6" xfId="886"/>
    <cellStyle name="60% - 强调文字颜色 4 60" xfId="3628"/>
    <cellStyle name="60% - 强调文字颜色 4 61" xfId="3629"/>
    <cellStyle name="60% - 强调文字颜色 4 62" xfId="3630"/>
    <cellStyle name="60% - 强调文字颜色 4 63" xfId="3631"/>
    <cellStyle name="60% - 强调文字颜色 4 64" xfId="3632"/>
    <cellStyle name="60% - 强调文字颜色 4 65" xfId="3633"/>
    <cellStyle name="60% - 强调文字颜色 4 66" xfId="3634"/>
    <cellStyle name="60% - 强调文字颜色 4 67" xfId="3635"/>
    <cellStyle name="60% - 强调文字颜色 4 68" xfId="3636"/>
    <cellStyle name="60% - 强调文字颜色 4 7" xfId="887"/>
    <cellStyle name="60% - 强调文字颜色 4 8" xfId="888"/>
    <cellStyle name="60% - 强调文字颜色 4 9" xfId="889"/>
    <cellStyle name="60% - 强调文字颜色 5 10" xfId="890"/>
    <cellStyle name="60% - 强调文字颜色 5 11" xfId="891"/>
    <cellStyle name="60% - 强调文字颜色 5 12" xfId="892"/>
    <cellStyle name="60% - 强调文字颜色 5 13" xfId="893"/>
    <cellStyle name="60% - 强调文字颜色 5 14" xfId="894"/>
    <cellStyle name="60% - 强调文字颜色 5 15" xfId="895"/>
    <cellStyle name="60% - 强调文字颜色 5 16" xfId="896"/>
    <cellStyle name="60% - 强调文字颜色 5 17" xfId="897"/>
    <cellStyle name="60% - 强调文字颜色 5 18" xfId="898"/>
    <cellStyle name="60% - 强调文字颜色 5 19" xfId="899"/>
    <cellStyle name="60% - 强调文字颜色 5 2" xfId="900"/>
    <cellStyle name="60% - 强调文字颜色 5 2 10" xfId="901"/>
    <cellStyle name="60% - 强调文字颜色 5 2 11" xfId="902"/>
    <cellStyle name="60% - 强调文字颜色 5 2 12" xfId="903"/>
    <cellStyle name="60% - 强调文字颜色 5 2 13" xfId="904"/>
    <cellStyle name="60% - 强调文字颜色 5 2 14" xfId="905"/>
    <cellStyle name="60% - 强调文字颜色 5 2 15" xfId="906"/>
    <cellStyle name="60% - 强调文字颜色 5 2 16" xfId="907"/>
    <cellStyle name="60% - 强调文字颜色 5 2 17" xfId="908"/>
    <cellStyle name="60% - 强调文字颜色 5 2 18" xfId="909"/>
    <cellStyle name="60% - 强调文字颜色 5 2 19" xfId="910"/>
    <cellStyle name="60% - 强调文字颜色 5 2 2" xfId="911"/>
    <cellStyle name="60% - 强调文字颜色 5 2 20" xfId="912"/>
    <cellStyle name="60% - 强调文字颜色 5 2 21" xfId="913"/>
    <cellStyle name="60% - 强调文字颜色 5 2 22" xfId="914"/>
    <cellStyle name="60% - 强调文字颜色 5 2 23" xfId="915"/>
    <cellStyle name="60% - 强调文字颜色 5 2 24" xfId="916"/>
    <cellStyle name="60% - 强调文字颜色 5 2 25" xfId="917"/>
    <cellStyle name="60% - 强调文字颜色 5 2 26" xfId="918"/>
    <cellStyle name="60% - 强调文字颜色 5 2 27" xfId="919"/>
    <cellStyle name="60% - 强调文字颜色 5 2 28" xfId="920"/>
    <cellStyle name="60% - 强调文字颜色 5 2 29" xfId="921"/>
    <cellStyle name="60% - 强调文字颜色 5 2 3" xfId="922"/>
    <cellStyle name="60% - 强调文字颜色 5 2 4" xfId="923"/>
    <cellStyle name="60% - 强调文字颜色 5 2 5" xfId="924"/>
    <cellStyle name="60% - 强调文字颜色 5 2 6" xfId="925"/>
    <cellStyle name="60% - 强调文字颜色 5 2 7" xfId="926"/>
    <cellStyle name="60% - 强调文字颜色 5 2 8" xfId="927"/>
    <cellStyle name="60% - 强调文字颜色 5 2 9" xfId="928"/>
    <cellStyle name="60% - 强调文字颜色 5 2_本公支" xfId="929"/>
    <cellStyle name="60% - 强调文字颜色 5 20" xfId="930"/>
    <cellStyle name="60% - 强调文字颜色 5 21" xfId="931"/>
    <cellStyle name="60% - 强调文字颜色 5 22" xfId="932"/>
    <cellStyle name="60% - 强调文字颜色 5 23" xfId="933"/>
    <cellStyle name="60% - 强调文字颜色 5 24" xfId="934"/>
    <cellStyle name="60% - 强调文字颜色 5 25" xfId="935"/>
    <cellStyle name="60% - 强调文字颜色 5 26" xfId="3637"/>
    <cellStyle name="60% - 强调文字颜色 5 27" xfId="3638"/>
    <cellStyle name="60% - 强调文字颜色 5 28" xfId="3639"/>
    <cellStyle name="60% - 强调文字颜色 5 29" xfId="3640"/>
    <cellStyle name="60% - 强调文字颜色 5 3" xfId="936"/>
    <cellStyle name="60% - 强调文字颜色 5 30" xfId="3641"/>
    <cellStyle name="60% - 强调文字颜色 5 31" xfId="3642"/>
    <cellStyle name="60% - 强调文字颜色 5 32" xfId="3643"/>
    <cellStyle name="60% - 强调文字颜色 5 33" xfId="3644"/>
    <cellStyle name="60% - 强调文字颜色 5 34" xfId="3645"/>
    <cellStyle name="60% - 强调文字颜色 5 35" xfId="3646"/>
    <cellStyle name="60% - 强调文字颜色 5 36" xfId="3647"/>
    <cellStyle name="60% - 强调文字颜色 5 37" xfId="3648"/>
    <cellStyle name="60% - 强调文字颜色 5 38" xfId="3649"/>
    <cellStyle name="60% - 强调文字颜色 5 39" xfId="3650"/>
    <cellStyle name="60% - 强调文字颜色 5 4" xfId="937"/>
    <cellStyle name="60% - 强调文字颜色 5 40" xfId="3651"/>
    <cellStyle name="60% - 强调文字颜色 5 41" xfId="3652"/>
    <cellStyle name="60% - 强调文字颜色 5 42" xfId="3653"/>
    <cellStyle name="60% - 强调文字颜色 5 43" xfId="3654"/>
    <cellStyle name="60% - 强调文字颜色 5 44" xfId="3655"/>
    <cellStyle name="60% - 强调文字颜色 5 45" xfId="3656"/>
    <cellStyle name="60% - 强调文字颜色 5 46" xfId="3657"/>
    <cellStyle name="60% - 强调文字颜色 5 47" xfId="3658"/>
    <cellStyle name="60% - 强调文字颜色 5 48" xfId="3659"/>
    <cellStyle name="60% - 强调文字颜色 5 49" xfId="3660"/>
    <cellStyle name="60% - 强调文字颜色 5 5" xfId="938"/>
    <cellStyle name="60% - 强调文字颜色 5 50" xfId="3661"/>
    <cellStyle name="60% - 强调文字颜色 5 51" xfId="3662"/>
    <cellStyle name="60% - 强调文字颜色 5 52" xfId="3663"/>
    <cellStyle name="60% - 强调文字颜色 5 53" xfId="3664"/>
    <cellStyle name="60% - 强调文字颜色 5 54" xfId="3665"/>
    <cellStyle name="60% - 强调文字颜色 5 55" xfId="3666"/>
    <cellStyle name="60% - 强调文字颜色 5 56" xfId="3667"/>
    <cellStyle name="60% - 强调文字颜色 5 57" xfId="3668"/>
    <cellStyle name="60% - 强调文字颜色 5 58" xfId="3669"/>
    <cellStyle name="60% - 强调文字颜色 5 59" xfId="3670"/>
    <cellStyle name="60% - 强调文字颜色 5 6" xfId="939"/>
    <cellStyle name="60% - 强调文字颜色 5 60" xfId="3671"/>
    <cellStyle name="60% - 强调文字颜色 5 61" xfId="3672"/>
    <cellStyle name="60% - 强调文字颜色 5 62" xfId="3673"/>
    <cellStyle name="60% - 强调文字颜色 5 63" xfId="3674"/>
    <cellStyle name="60% - 强调文字颜色 5 64" xfId="3675"/>
    <cellStyle name="60% - 强调文字颜色 5 65" xfId="3676"/>
    <cellStyle name="60% - 强调文字颜色 5 66" xfId="3677"/>
    <cellStyle name="60% - 强调文字颜色 5 67" xfId="3678"/>
    <cellStyle name="60% - 强调文字颜色 5 68" xfId="3679"/>
    <cellStyle name="60% - 强调文字颜色 5 7" xfId="940"/>
    <cellStyle name="60% - 强调文字颜色 5 8" xfId="941"/>
    <cellStyle name="60% - 强调文字颜色 5 9" xfId="942"/>
    <cellStyle name="60% - 强调文字颜色 6 10" xfId="943"/>
    <cellStyle name="60% - 强调文字颜色 6 11" xfId="944"/>
    <cellStyle name="60% - 强调文字颜色 6 12" xfId="945"/>
    <cellStyle name="60% - 强调文字颜色 6 13" xfId="946"/>
    <cellStyle name="60% - 强调文字颜色 6 14" xfId="947"/>
    <cellStyle name="60% - 强调文字颜色 6 15" xfId="948"/>
    <cellStyle name="60% - 强调文字颜色 6 16" xfId="949"/>
    <cellStyle name="60% - 强调文字颜色 6 17" xfId="950"/>
    <cellStyle name="60% - 强调文字颜色 6 18" xfId="951"/>
    <cellStyle name="60% - 强调文字颜色 6 19" xfId="952"/>
    <cellStyle name="60% - 强调文字颜色 6 2" xfId="953"/>
    <cellStyle name="60% - 强调文字颜色 6 2 10" xfId="954"/>
    <cellStyle name="60% - 强调文字颜色 6 2 11" xfId="955"/>
    <cellStyle name="60% - 强调文字颜色 6 2 12" xfId="956"/>
    <cellStyle name="60% - 强调文字颜色 6 2 13" xfId="957"/>
    <cellStyle name="60% - 强调文字颜色 6 2 14" xfId="958"/>
    <cellStyle name="60% - 强调文字颜色 6 2 15" xfId="959"/>
    <cellStyle name="60% - 强调文字颜色 6 2 16" xfId="960"/>
    <cellStyle name="60% - 强调文字颜色 6 2 17" xfId="961"/>
    <cellStyle name="60% - 强调文字颜色 6 2 18" xfId="962"/>
    <cellStyle name="60% - 强调文字颜色 6 2 19" xfId="963"/>
    <cellStyle name="60% - 强调文字颜色 6 2 2" xfId="964"/>
    <cellStyle name="60% - 强调文字颜色 6 2 20" xfId="965"/>
    <cellStyle name="60% - 强调文字颜色 6 2 21" xfId="966"/>
    <cellStyle name="60% - 强调文字颜色 6 2 22" xfId="967"/>
    <cellStyle name="60% - 强调文字颜色 6 2 23" xfId="968"/>
    <cellStyle name="60% - 强调文字颜色 6 2 24" xfId="969"/>
    <cellStyle name="60% - 强调文字颜色 6 2 25" xfId="970"/>
    <cellStyle name="60% - 强调文字颜色 6 2 26" xfId="971"/>
    <cellStyle name="60% - 强调文字颜色 6 2 27" xfId="972"/>
    <cellStyle name="60% - 强调文字颜色 6 2 28" xfId="973"/>
    <cellStyle name="60% - 强调文字颜色 6 2 29" xfId="974"/>
    <cellStyle name="60% - 强调文字颜色 6 2 3" xfId="975"/>
    <cellStyle name="60% - 强调文字颜色 6 2 4" xfId="976"/>
    <cellStyle name="60% - 强调文字颜色 6 2 5" xfId="977"/>
    <cellStyle name="60% - 强调文字颜色 6 2 6" xfId="978"/>
    <cellStyle name="60% - 强调文字颜色 6 2 7" xfId="979"/>
    <cellStyle name="60% - 强调文字颜色 6 2 8" xfId="980"/>
    <cellStyle name="60% - 强调文字颜色 6 2 9" xfId="981"/>
    <cellStyle name="60% - 强调文字颜色 6 2_本公支" xfId="982"/>
    <cellStyle name="60% - 强调文字颜色 6 20" xfId="983"/>
    <cellStyle name="60% - 强调文字颜色 6 21" xfId="984"/>
    <cellStyle name="60% - 强调文字颜色 6 22" xfId="985"/>
    <cellStyle name="60% - 强调文字颜色 6 23" xfId="986"/>
    <cellStyle name="60% - 强调文字颜色 6 24" xfId="987"/>
    <cellStyle name="60% - 强调文字颜色 6 25" xfId="988"/>
    <cellStyle name="60% - 强调文字颜色 6 26" xfId="3680"/>
    <cellStyle name="60% - 强调文字颜色 6 27" xfId="3681"/>
    <cellStyle name="60% - 强调文字颜色 6 28" xfId="3682"/>
    <cellStyle name="60% - 强调文字颜色 6 29" xfId="3683"/>
    <cellStyle name="60% - 强调文字颜色 6 3" xfId="989"/>
    <cellStyle name="60% - 强调文字颜色 6 30" xfId="3684"/>
    <cellStyle name="60% - 强调文字颜色 6 31" xfId="3685"/>
    <cellStyle name="60% - 强调文字颜色 6 32" xfId="3686"/>
    <cellStyle name="60% - 强调文字颜色 6 33" xfId="3687"/>
    <cellStyle name="60% - 强调文字颜色 6 34" xfId="3688"/>
    <cellStyle name="60% - 强调文字颜色 6 35" xfId="3689"/>
    <cellStyle name="60% - 强调文字颜色 6 36" xfId="3690"/>
    <cellStyle name="60% - 强调文字颜色 6 37" xfId="3691"/>
    <cellStyle name="60% - 强调文字颜色 6 38" xfId="3692"/>
    <cellStyle name="60% - 强调文字颜色 6 39" xfId="3693"/>
    <cellStyle name="60% - 强调文字颜色 6 4" xfId="990"/>
    <cellStyle name="60% - 强调文字颜色 6 40" xfId="3694"/>
    <cellStyle name="60% - 强调文字颜色 6 41" xfId="3695"/>
    <cellStyle name="60% - 强调文字颜色 6 42" xfId="3696"/>
    <cellStyle name="60% - 强调文字颜色 6 43" xfId="3697"/>
    <cellStyle name="60% - 强调文字颜色 6 44" xfId="3698"/>
    <cellStyle name="60% - 强调文字颜色 6 45" xfId="3699"/>
    <cellStyle name="60% - 强调文字颜色 6 46" xfId="3700"/>
    <cellStyle name="60% - 强调文字颜色 6 47" xfId="3701"/>
    <cellStyle name="60% - 强调文字颜色 6 48" xfId="3702"/>
    <cellStyle name="60% - 强调文字颜色 6 49" xfId="3703"/>
    <cellStyle name="60% - 强调文字颜色 6 5" xfId="991"/>
    <cellStyle name="60% - 强调文字颜色 6 50" xfId="3704"/>
    <cellStyle name="60% - 强调文字颜色 6 51" xfId="3705"/>
    <cellStyle name="60% - 强调文字颜色 6 52" xfId="3706"/>
    <cellStyle name="60% - 强调文字颜色 6 53" xfId="3707"/>
    <cellStyle name="60% - 强调文字颜色 6 54" xfId="3708"/>
    <cellStyle name="60% - 强调文字颜色 6 55" xfId="3709"/>
    <cellStyle name="60% - 强调文字颜色 6 56" xfId="3710"/>
    <cellStyle name="60% - 强调文字颜色 6 57" xfId="3711"/>
    <cellStyle name="60% - 强调文字颜色 6 58" xfId="3712"/>
    <cellStyle name="60% - 强调文字颜色 6 59" xfId="3713"/>
    <cellStyle name="60% - 强调文字颜色 6 6" xfId="992"/>
    <cellStyle name="60% - 强调文字颜色 6 60" xfId="3714"/>
    <cellStyle name="60% - 强调文字颜色 6 61" xfId="3715"/>
    <cellStyle name="60% - 强调文字颜色 6 62" xfId="3716"/>
    <cellStyle name="60% - 强调文字颜色 6 63" xfId="3717"/>
    <cellStyle name="60% - 强调文字颜色 6 64" xfId="3718"/>
    <cellStyle name="60% - 强调文字颜色 6 65" xfId="3719"/>
    <cellStyle name="60% - 强调文字颜色 6 66" xfId="3720"/>
    <cellStyle name="60% - 强调文字颜色 6 67" xfId="3721"/>
    <cellStyle name="60% - 强调文字颜色 6 68" xfId="3722"/>
    <cellStyle name="60% - 强调文字颜色 6 7" xfId="993"/>
    <cellStyle name="60% - 强调文字颜色 6 8" xfId="994"/>
    <cellStyle name="60% - 强调文字颜色 6 9" xfId="995"/>
    <cellStyle name="60% - 着色 1" xfId="3723"/>
    <cellStyle name="60% - 着色 2" xfId="3724"/>
    <cellStyle name="60% - 着色 3" xfId="3725"/>
    <cellStyle name="60% - 着色 4" xfId="3726"/>
    <cellStyle name="60% - 着色 5" xfId="3727"/>
    <cellStyle name="60% - 着色 6" xfId="3728"/>
    <cellStyle name="6mal" xfId="996"/>
    <cellStyle name="Accent1" xfId="997"/>
    <cellStyle name="Accent1 - 20%" xfId="998"/>
    <cellStyle name="Accent1 - 40%" xfId="999"/>
    <cellStyle name="Accent1 - 60%" xfId="1000"/>
    <cellStyle name="Accent1_33甘肃" xfId="1001"/>
    <cellStyle name="Accent2" xfId="1002"/>
    <cellStyle name="Accent2 - 20%" xfId="1003"/>
    <cellStyle name="Accent2 - 40%" xfId="1004"/>
    <cellStyle name="Accent2 - 60%" xfId="1005"/>
    <cellStyle name="Accent2_33甘肃" xfId="1006"/>
    <cellStyle name="Accent3" xfId="1007"/>
    <cellStyle name="Accent3 - 20%" xfId="1008"/>
    <cellStyle name="Accent3 - 40%" xfId="1009"/>
    <cellStyle name="Accent3 - 60%" xfId="1010"/>
    <cellStyle name="Accent3_33甘肃" xfId="1011"/>
    <cellStyle name="Accent4" xfId="1012"/>
    <cellStyle name="Accent4 - 20%" xfId="1013"/>
    <cellStyle name="Accent4 - 40%" xfId="1014"/>
    <cellStyle name="Accent4 - 60%" xfId="1015"/>
    <cellStyle name="Accent4_Book1" xfId="1016"/>
    <cellStyle name="Accent5" xfId="1017"/>
    <cellStyle name="Accent5 - 20%" xfId="1018"/>
    <cellStyle name="Accent5 - 40%" xfId="1019"/>
    <cellStyle name="Accent5 - 60%" xfId="1020"/>
    <cellStyle name="Accent5_Book1" xfId="1021"/>
    <cellStyle name="Accent6" xfId="1022"/>
    <cellStyle name="Accent6 - 20%" xfId="1023"/>
    <cellStyle name="Accent6 - 40%" xfId="1024"/>
    <cellStyle name="Accent6 - 60%" xfId="1025"/>
    <cellStyle name="Accent6_33甘肃" xfId="1026"/>
    <cellStyle name="args.style" xfId="1027"/>
    <cellStyle name="Bad" xfId="1028"/>
    <cellStyle name="Calc Currency (0)" xfId="1029"/>
    <cellStyle name="Calculation" xfId="1030"/>
    <cellStyle name="Check Cell" xfId="1031"/>
    <cellStyle name="ColLevel_0" xfId="3729"/>
    <cellStyle name="Comma [0]" xfId="1032"/>
    <cellStyle name="comma zerodec" xfId="1033"/>
    <cellStyle name="Comma_!!!GO" xfId="1034"/>
    <cellStyle name="Currency [0]" xfId="1035"/>
    <cellStyle name="Currency_!!!GO" xfId="1036"/>
    <cellStyle name="Currency1" xfId="1037"/>
    <cellStyle name="Date" xfId="1038"/>
    <cellStyle name="Dollar (zero dec)" xfId="1039"/>
    <cellStyle name="Explanatory Text" xfId="1040"/>
    <cellStyle name="e鯪9Y_x000b_" xfId="1041"/>
    <cellStyle name="Fixed" xfId="1042"/>
    <cellStyle name="gcd" xfId="1043"/>
    <cellStyle name="Good" xfId="1044"/>
    <cellStyle name="Grey" xfId="1045"/>
    <cellStyle name="Header1" xfId="1046"/>
    <cellStyle name="Header2" xfId="1047"/>
    <cellStyle name="Heading 1" xfId="1048"/>
    <cellStyle name="Heading 2" xfId="1049"/>
    <cellStyle name="Heading 3" xfId="1050"/>
    <cellStyle name="Heading 4" xfId="1051"/>
    <cellStyle name="HEADING1" xfId="1052"/>
    <cellStyle name="HEADING2" xfId="1053"/>
    <cellStyle name="Input" xfId="1054"/>
    <cellStyle name="Input [yellow]" xfId="1055"/>
    <cellStyle name="Input Cells" xfId="1056"/>
    <cellStyle name="Input_Book1" xfId="1057"/>
    <cellStyle name="Linked Cell" xfId="1058"/>
    <cellStyle name="Linked Cells" xfId="1059"/>
    <cellStyle name="Millares [0]_96 Risk" xfId="1060"/>
    <cellStyle name="Millares_96 Risk" xfId="1061"/>
    <cellStyle name="Milliers [0]_!!!GO" xfId="1062"/>
    <cellStyle name="Milliers_!!!GO" xfId="1063"/>
    <cellStyle name="Moneda [0]_96 Risk" xfId="1064"/>
    <cellStyle name="Moneda_96 Risk" xfId="1065"/>
    <cellStyle name="Mon閠aire [0]_!!!GO" xfId="1066"/>
    <cellStyle name="Mon閠aire_!!!GO" xfId="1067"/>
    <cellStyle name="Neutral" xfId="1068"/>
    <cellStyle name="New Times Roman" xfId="1069"/>
    <cellStyle name="no dec" xfId="1070"/>
    <cellStyle name="Norma,_laroux_4_营业在建 (2)_E21" xfId="1071"/>
    <cellStyle name="Normal - Style1" xfId="1072"/>
    <cellStyle name="Normal_!!!GO" xfId="1073"/>
    <cellStyle name="Note" xfId="1074"/>
    <cellStyle name="Output" xfId="1075"/>
    <cellStyle name="per.style" xfId="1076"/>
    <cellStyle name="Percent [2]" xfId="1077"/>
    <cellStyle name="Percent_!!!GO" xfId="1078"/>
    <cellStyle name="Pourcentage_pldt" xfId="1079"/>
    <cellStyle name="PSChar" xfId="1080"/>
    <cellStyle name="PSDate" xfId="1081"/>
    <cellStyle name="PSDec" xfId="1082"/>
    <cellStyle name="PSHeading" xfId="1083"/>
    <cellStyle name="PSInt" xfId="1084"/>
    <cellStyle name="PSSpacer" xfId="1085"/>
    <cellStyle name="RowLevel_0" xfId="1086"/>
    <cellStyle name="sstot" xfId="1087"/>
    <cellStyle name="Standard_AREAS" xfId="1088"/>
    <cellStyle name="t" xfId="1089"/>
    <cellStyle name="t_HVAC Equipment (3)" xfId="1090"/>
    <cellStyle name="t_HVAC Equipment (3)_P020150205548162852454" xfId="1091"/>
    <cellStyle name="t_P020150205548162852454" xfId="1092"/>
    <cellStyle name="Title" xfId="1093"/>
    <cellStyle name="Total" xfId="1094"/>
    <cellStyle name="Warning Text" xfId="1095"/>
    <cellStyle name="百分比 2" xfId="1096"/>
    <cellStyle name="百分比 3" xfId="1097"/>
    <cellStyle name="百分比 4" xfId="1098"/>
    <cellStyle name="捠壿 [0.00]_Region Orders (2)" xfId="1099"/>
    <cellStyle name="捠壿_Region Orders (2)" xfId="1100"/>
    <cellStyle name="编号" xfId="1101"/>
    <cellStyle name="标题 1 10" xfId="1102"/>
    <cellStyle name="标题 1 11" xfId="1103"/>
    <cellStyle name="标题 1 12" xfId="1104"/>
    <cellStyle name="标题 1 13" xfId="1105"/>
    <cellStyle name="标题 1 14" xfId="1106"/>
    <cellStyle name="标题 1 15" xfId="1107"/>
    <cellStyle name="标题 1 16" xfId="1108"/>
    <cellStyle name="标题 1 17" xfId="1109"/>
    <cellStyle name="标题 1 18" xfId="1110"/>
    <cellStyle name="标题 1 19" xfId="1111"/>
    <cellStyle name="标题 1 2" xfId="1112"/>
    <cellStyle name="标题 1 2 10" xfId="1113"/>
    <cellStyle name="标题 1 2 11" xfId="1114"/>
    <cellStyle name="标题 1 2 12" xfId="1115"/>
    <cellStyle name="标题 1 2 13" xfId="1116"/>
    <cellStyle name="标题 1 2 14" xfId="1117"/>
    <cellStyle name="标题 1 2 15" xfId="1118"/>
    <cellStyle name="标题 1 2 16" xfId="1119"/>
    <cellStyle name="标题 1 2 17" xfId="1120"/>
    <cellStyle name="标题 1 2 18" xfId="1121"/>
    <cellStyle name="标题 1 2 19" xfId="1122"/>
    <cellStyle name="标题 1 2 2" xfId="1123"/>
    <cellStyle name="标题 1 2 20" xfId="1124"/>
    <cellStyle name="标题 1 2 21" xfId="1125"/>
    <cellStyle name="标题 1 2 22" xfId="1126"/>
    <cellStyle name="标题 1 2 23" xfId="1127"/>
    <cellStyle name="标题 1 2 24" xfId="1128"/>
    <cellStyle name="标题 1 2 25" xfId="1129"/>
    <cellStyle name="标题 1 2 26" xfId="1130"/>
    <cellStyle name="标题 1 2 27" xfId="1131"/>
    <cellStyle name="标题 1 2 28" xfId="1132"/>
    <cellStyle name="标题 1 2 29" xfId="1133"/>
    <cellStyle name="标题 1 2 3" xfId="1134"/>
    <cellStyle name="标题 1 2 4" xfId="1135"/>
    <cellStyle name="标题 1 2 5" xfId="1136"/>
    <cellStyle name="标题 1 2 6" xfId="1137"/>
    <cellStyle name="标题 1 2 7" xfId="1138"/>
    <cellStyle name="标题 1 2 8" xfId="1139"/>
    <cellStyle name="标题 1 2 9" xfId="1140"/>
    <cellStyle name="标题 1 2_P020150205548162852454" xfId="1141"/>
    <cellStyle name="标题 1 20" xfId="1142"/>
    <cellStyle name="标题 1 21" xfId="1143"/>
    <cellStyle name="标题 1 22" xfId="1144"/>
    <cellStyle name="标题 1 23" xfId="1145"/>
    <cellStyle name="标题 1 24" xfId="1146"/>
    <cellStyle name="标题 1 25" xfId="1147"/>
    <cellStyle name="标题 1 26" xfId="3730"/>
    <cellStyle name="标题 1 27" xfId="3731"/>
    <cellStyle name="标题 1 28" xfId="3732"/>
    <cellStyle name="标题 1 29" xfId="3733"/>
    <cellStyle name="标题 1 3" xfId="1148"/>
    <cellStyle name="标题 1 30" xfId="3734"/>
    <cellStyle name="标题 1 31" xfId="3735"/>
    <cellStyle name="标题 1 32" xfId="3736"/>
    <cellStyle name="标题 1 33" xfId="3737"/>
    <cellStyle name="标题 1 34" xfId="3738"/>
    <cellStyle name="标题 1 35" xfId="3739"/>
    <cellStyle name="标题 1 36" xfId="3740"/>
    <cellStyle name="标题 1 37" xfId="3741"/>
    <cellStyle name="标题 1 38" xfId="3742"/>
    <cellStyle name="标题 1 39" xfId="3743"/>
    <cellStyle name="标题 1 4" xfId="1149"/>
    <cellStyle name="标题 1 40" xfId="3744"/>
    <cellStyle name="标题 1 41" xfId="3745"/>
    <cellStyle name="标题 1 42" xfId="3746"/>
    <cellStyle name="标题 1 43" xfId="3747"/>
    <cellStyle name="标题 1 44" xfId="3748"/>
    <cellStyle name="标题 1 45" xfId="3749"/>
    <cellStyle name="标题 1 46" xfId="3750"/>
    <cellStyle name="标题 1 47" xfId="3751"/>
    <cellStyle name="标题 1 48" xfId="3752"/>
    <cellStyle name="标题 1 49" xfId="3753"/>
    <cellStyle name="标题 1 5" xfId="1150"/>
    <cellStyle name="标题 1 50" xfId="3754"/>
    <cellStyle name="标题 1 51" xfId="3755"/>
    <cellStyle name="标题 1 52" xfId="3756"/>
    <cellStyle name="标题 1 53" xfId="3757"/>
    <cellStyle name="标题 1 54" xfId="3758"/>
    <cellStyle name="标题 1 55" xfId="3759"/>
    <cellStyle name="标题 1 56" xfId="3760"/>
    <cellStyle name="标题 1 57" xfId="3761"/>
    <cellStyle name="标题 1 58" xfId="3762"/>
    <cellStyle name="标题 1 59" xfId="3763"/>
    <cellStyle name="标题 1 6" xfId="1151"/>
    <cellStyle name="标题 1 60" xfId="3764"/>
    <cellStyle name="标题 1 61" xfId="3765"/>
    <cellStyle name="标题 1 62" xfId="3766"/>
    <cellStyle name="标题 1 63" xfId="3767"/>
    <cellStyle name="标题 1 64" xfId="3768"/>
    <cellStyle name="标题 1 65" xfId="3769"/>
    <cellStyle name="标题 1 66" xfId="3770"/>
    <cellStyle name="标题 1 67" xfId="3771"/>
    <cellStyle name="标题 1 68" xfId="3772"/>
    <cellStyle name="标题 1 7" xfId="1152"/>
    <cellStyle name="标题 1 8" xfId="1153"/>
    <cellStyle name="标题 1 9" xfId="1154"/>
    <cellStyle name="标题 10" xfId="1155"/>
    <cellStyle name="标题 11" xfId="1156"/>
    <cellStyle name="标题 12" xfId="1157"/>
    <cellStyle name="标题 13" xfId="1158"/>
    <cellStyle name="标题 14" xfId="1159"/>
    <cellStyle name="标题 15" xfId="1160"/>
    <cellStyle name="标题 16" xfId="1161"/>
    <cellStyle name="标题 17" xfId="1162"/>
    <cellStyle name="标题 18" xfId="1163"/>
    <cellStyle name="标题 19" xfId="1164"/>
    <cellStyle name="标题 2 10" xfId="1165"/>
    <cellStyle name="标题 2 11" xfId="1166"/>
    <cellStyle name="标题 2 12" xfId="1167"/>
    <cellStyle name="标题 2 13" xfId="1168"/>
    <cellStyle name="标题 2 14" xfId="1169"/>
    <cellStyle name="标题 2 15" xfId="1170"/>
    <cellStyle name="标题 2 16" xfId="1171"/>
    <cellStyle name="标题 2 17" xfId="1172"/>
    <cellStyle name="标题 2 18" xfId="1173"/>
    <cellStyle name="标题 2 19" xfId="1174"/>
    <cellStyle name="标题 2 2" xfId="1175"/>
    <cellStyle name="标题 2 2 10" xfId="1176"/>
    <cellStyle name="标题 2 2 11" xfId="1177"/>
    <cellStyle name="标题 2 2 12" xfId="1178"/>
    <cellStyle name="标题 2 2 13" xfId="1179"/>
    <cellStyle name="标题 2 2 14" xfId="1180"/>
    <cellStyle name="标题 2 2 15" xfId="1181"/>
    <cellStyle name="标题 2 2 16" xfId="1182"/>
    <cellStyle name="标题 2 2 17" xfId="1183"/>
    <cellStyle name="标题 2 2 18" xfId="1184"/>
    <cellStyle name="标题 2 2 19" xfId="1185"/>
    <cellStyle name="标题 2 2 2" xfId="1186"/>
    <cellStyle name="标题 2 2 20" xfId="1187"/>
    <cellStyle name="标题 2 2 21" xfId="1188"/>
    <cellStyle name="标题 2 2 22" xfId="1189"/>
    <cellStyle name="标题 2 2 23" xfId="1190"/>
    <cellStyle name="标题 2 2 24" xfId="1191"/>
    <cellStyle name="标题 2 2 25" xfId="1192"/>
    <cellStyle name="标题 2 2 26" xfId="1193"/>
    <cellStyle name="标题 2 2 27" xfId="1194"/>
    <cellStyle name="标题 2 2 28" xfId="1195"/>
    <cellStyle name="标题 2 2 29" xfId="1196"/>
    <cellStyle name="标题 2 2 3" xfId="1197"/>
    <cellStyle name="标题 2 2 4" xfId="1198"/>
    <cellStyle name="标题 2 2 5" xfId="1199"/>
    <cellStyle name="标题 2 2 6" xfId="1200"/>
    <cellStyle name="标题 2 2 7" xfId="1201"/>
    <cellStyle name="标题 2 2 8" xfId="1202"/>
    <cellStyle name="标题 2 2 9" xfId="1203"/>
    <cellStyle name="标题 2 2_P020150205548162852454" xfId="1204"/>
    <cellStyle name="标题 2 20" xfId="1205"/>
    <cellStyle name="标题 2 21" xfId="1206"/>
    <cellStyle name="标题 2 22" xfId="1207"/>
    <cellStyle name="标题 2 23" xfId="1208"/>
    <cellStyle name="标题 2 24" xfId="1209"/>
    <cellStyle name="标题 2 25" xfId="1210"/>
    <cellStyle name="标题 2 26" xfId="3773"/>
    <cellStyle name="标题 2 27" xfId="3774"/>
    <cellStyle name="标题 2 28" xfId="3775"/>
    <cellStyle name="标题 2 29" xfId="3776"/>
    <cellStyle name="标题 2 3" xfId="1211"/>
    <cellStyle name="标题 2 30" xfId="3777"/>
    <cellStyle name="标题 2 31" xfId="3778"/>
    <cellStyle name="标题 2 32" xfId="3779"/>
    <cellStyle name="标题 2 33" xfId="3780"/>
    <cellStyle name="标题 2 34" xfId="3781"/>
    <cellStyle name="标题 2 35" xfId="3782"/>
    <cellStyle name="标题 2 36" xfId="3783"/>
    <cellStyle name="标题 2 37" xfId="3784"/>
    <cellStyle name="标题 2 38" xfId="3785"/>
    <cellStyle name="标题 2 39" xfId="3786"/>
    <cellStyle name="标题 2 4" xfId="1212"/>
    <cellStyle name="标题 2 40" xfId="3787"/>
    <cellStyle name="标题 2 41" xfId="3788"/>
    <cellStyle name="标题 2 42" xfId="3789"/>
    <cellStyle name="标题 2 43" xfId="3790"/>
    <cellStyle name="标题 2 44" xfId="3791"/>
    <cellStyle name="标题 2 45" xfId="3792"/>
    <cellStyle name="标题 2 46" xfId="3793"/>
    <cellStyle name="标题 2 47" xfId="3794"/>
    <cellStyle name="标题 2 48" xfId="3795"/>
    <cellStyle name="标题 2 49" xfId="3796"/>
    <cellStyle name="标题 2 5" xfId="1213"/>
    <cellStyle name="标题 2 50" xfId="3797"/>
    <cellStyle name="标题 2 51" xfId="3798"/>
    <cellStyle name="标题 2 52" xfId="3799"/>
    <cellStyle name="标题 2 53" xfId="3800"/>
    <cellStyle name="标题 2 54" xfId="3801"/>
    <cellStyle name="标题 2 55" xfId="3802"/>
    <cellStyle name="标题 2 56" xfId="3803"/>
    <cellStyle name="标题 2 57" xfId="3804"/>
    <cellStyle name="标题 2 58" xfId="3805"/>
    <cellStyle name="标题 2 59" xfId="3806"/>
    <cellStyle name="标题 2 6" xfId="1214"/>
    <cellStyle name="标题 2 60" xfId="3807"/>
    <cellStyle name="标题 2 61" xfId="3808"/>
    <cellStyle name="标题 2 62" xfId="3809"/>
    <cellStyle name="标题 2 63" xfId="3810"/>
    <cellStyle name="标题 2 64" xfId="3811"/>
    <cellStyle name="标题 2 65" xfId="3812"/>
    <cellStyle name="标题 2 66" xfId="3813"/>
    <cellStyle name="标题 2 67" xfId="3814"/>
    <cellStyle name="标题 2 68" xfId="3815"/>
    <cellStyle name="标题 2 7" xfId="1215"/>
    <cellStyle name="标题 2 8" xfId="1216"/>
    <cellStyle name="标题 2 9" xfId="1217"/>
    <cellStyle name="标题 20" xfId="1218"/>
    <cellStyle name="标题 21" xfId="1219"/>
    <cellStyle name="标题 22" xfId="1220"/>
    <cellStyle name="标题 23" xfId="1221"/>
    <cellStyle name="标题 24" xfId="1222"/>
    <cellStyle name="标题 25" xfId="1223"/>
    <cellStyle name="标题 26" xfId="1224"/>
    <cellStyle name="标题 27" xfId="1225"/>
    <cellStyle name="标题 28" xfId="1226"/>
    <cellStyle name="标题 29" xfId="3816"/>
    <cellStyle name="标题 3 10" xfId="1227"/>
    <cellStyle name="标题 3 11" xfId="1228"/>
    <cellStyle name="标题 3 12" xfId="1229"/>
    <cellStyle name="标题 3 13" xfId="1230"/>
    <cellStyle name="标题 3 14" xfId="1231"/>
    <cellStyle name="标题 3 15" xfId="1232"/>
    <cellStyle name="标题 3 16" xfId="1233"/>
    <cellStyle name="标题 3 17" xfId="1234"/>
    <cellStyle name="标题 3 18" xfId="1235"/>
    <cellStyle name="标题 3 19" xfId="1236"/>
    <cellStyle name="标题 3 2" xfId="1237"/>
    <cellStyle name="标题 3 2 10" xfId="1238"/>
    <cellStyle name="标题 3 2 11" xfId="1239"/>
    <cellStyle name="标题 3 2 12" xfId="1240"/>
    <cellStyle name="标题 3 2 13" xfId="1241"/>
    <cellStyle name="标题 3 2 14" xfId="1242"/>
    <cellStyle name="标题 3 2 15" xfId="1243"/>
    <cellStyle name="标题 3 2 16" xfId="1244"/>
    <cellStyle name="标题 3 2 17" xfId="1245"/>
    <cellStyle name="标题 3 2 18" xfId="1246"/>
    <cellStyle name="标题 3 2 19" xfId="1247"/>
    <cellStyle name="标题 3 2 2" xfId="1248"/>
    <cellStyle name="标题 3 2 20" xfId="1249"/>
    <cellStyle name="标题 3 2 21" xfId="1250"/>
    <cellStyle name="标题 3 2 22" xfId="1251"/>
    <cellStyle name="标题 3 2 23" xfId="1252"/>
    <cellStyle name="标题 3 2 24" xfId="1253"/>
    <cellStyle name="标题 3 2 25" xfId="1254"/>
    <cellStyle name="标题 3 2 26" xfId="1255"/>
    <cellStyle name="标题 3 2 27" xfId="1256"/>
    <cellStyle name="标题 3 2 28" xfId="1257"/>
    <cellStyle name="标题 3 2 29" xfId="1258"/>
    <cellStyle name="标题 3 2 3" xfId="1259"/>
    <cellStyle name="标题 3 2 4" xfId="1260"/>
    <cellStyle name="标题 3 2 5" xfId="1261"/>
    <cellStyle name="标题 3 2 6" xfId="1262"/>
    <cellStyle name="标题 3 2 7" xfId="1263"/>
    <cellStyle name="标题 3 2 8" xfId="1264"/>
    <cellStyle name="标题 3 2 9" xfId="1265"/>
    <cellStyle name="标题 3 2_P020150205548162852454" xfId="1266"/>
    <cellStyle name="标题 3 20" xfId="1267"/>
    <cellStyle name="标题 3 21" xfId="1268"/>
    <cellStyle name="标题 3 22" xfId="1269"/>
    <cellStyle name="标题 3 23" xfId="1270"/>
    <cellStyle name="标题 3 24" xfId="1271"/>
    <cellStyle name="标题 3 25" xfId="1272"/>
    <cellStyle name="标题 3 26" xfId="3817"/>
    <cellStyle name="标题 3 27" xfId="3818"/>
    <cellStyle name="标题 3 28" xfId="3819"/>
    <cellStyle name="标题 3 29" xfId="3820"/>
    <cellStyle name="标题 3 3" xfId="1273"/>
    <cellStyle name="标题 3 30" xfId="3821"/>
    <cellStyle name="标题 3 31" xfId="3822"/>
    <cellStyle name="标题 3 32" xfId="3823"/>
    <cellStyle name="标题 3 33" xfId="3824"/>
    <cellStyle name="标题 3 34" xfId="3825"/>
    <cellStyle name="标题 3 35" xfId="3826"/>
    <cellStyle name="标题 3 36" xfId="3827"/>
    <cellStyle name="标题 3 37" xfId="3828"/>
    <cellStyle name="标题 3 38" xfId="3829"/>
    <cellStyle name="标题 3 39" xfId="3830"/>
    <cellStyle name="标题 3 4" xfId="1274"/>
    <cellStyle name="标题 3 40" xfId="3831"/>
    <cellStyle name="标题 3 41" xfId="3832"/>
    <cellStyle name="标题 3 42" xfId="3833"/>
    <cellStyle name="标题 3 43" xfId="3834"/>
    <cellStyle name="标题 3 44" xfId="3835"/>
    <cellStyle name="标题 3 45" xfId="3836"/>
    <cellStyle name="标题 3 46" xfId="3837"/>
    <cellStyle name="标题 3 47" xfId="3838"/>
    <cellStyle name="标题 3 48" xfId="3839"/>
    <cellStyle name="标题 3 49" xfId="3840"/>
    <cellStyle name="标题 3 5" xfId="1275"/>
    <cellStyle name="标题 3 50" xfId="3841"/>
    <cellStyle name="标题 3 51" xfId="3842"/>
    <cellStyle name="标题 3 52" xfId="3843"/>
    <cellStyle name="标题 3 53" xfId="3844"/>
    <cellStyle name="标题 3 54" xfId="3845"/>
    <cellStyle name="标题 3 55" xfId="3846"/>
    <cellStyle name="标题 3 56" xfId="3847"/>
    <cellStyle name="标题 3 57" xfId="3848"/>
    <cellStyle name="标题 3 58" xfId="3849"/>
    <cellStyle name="标题 3 59" xfId="3850"/>
    <cellStyle name="标题 3 6" xfId="1276"/>
    <cellStyle name="标题 3 60" xfId="3851"/>
    <cellStyle name="标题 3 61" xfId="3852"/>
    <cellStyle name="标题 3 62" xfId="3853"/>
    <cellStyle name="标题 3 63" xfId="3854"/>
    <cellStyle name="标题 3 64" xfId="3855"/>
    <cellStyle name="标题 3 65" xfId="3856"/>
    <cellStyle name="标题 3 66" xfId="3857"/>
    <cellStyle name="标题 3 67" xfId="3858"/>
    <cellStyle name="标题 3 68" xfId="3859"/>
    <cellStyle name="标题 3 7" xfId="1277"/>
    <cellStyle name="标题 3 8" xfId="1278"/>
    <cellStyle name="标题 3 9" xfId="1279"/>
    <cellStyle name="标题 30" xfId="3860"/>
    <cellStyle name="标题 31" xfId="3861"/>
    <cellStyle name="标题 32" xfId="3862"/>
    <cellStyle name="标题 33" xfId="3863"/>
    <cellStyle name="标题 34" xfId="3864"/>
    <cellStyle name="标题 35" xfId="3865"/>
    <cellStyle name="标题 36" xfId="3866"/>
    <cellStyle name="标题 37" xfId="3867"/>
    <cellStyle name="标题 38" xfId="3868"/>
    <cellStyle name="标题 39" xfId="3869"/>
    <cellStyle name="标题 4 10" xfId="1280"/>
    <cellStyle name="标题 4 11" xfId="1281"/>
    <cellStyle name="标题 4 12" xfId="1282"/>
    <cellStyle name="标题 4 13" xfId="1283"/>
    <cellStyle name="标题 4 14" xfId="1284"/>
    <cellStyle name="标题 4 15" xfId="1285"/>
    <cellStyle name="标题 4 16" xfId="1286"/>
    <cellStyle name="标题 4 17" xfId="1287"/>
    <cellStyle name="标题 4 18" xfId="1288"/>
    <cellStyle name="标题 4 19" xfId="1289"/>
    <cellStyle name="标题 4 2" xfId="1290"/>
    <cellStyle name="标题 4 2 10" xfId="1291"/>
    <cellStyle name="标题 4 2 11" xfId="1292"/>
    <cellStyle name="标题 4 2 12" xfId="1293"/>
    <cellStyle name="标题 4 2 13" xfId="1294"/>
    <cellStyle name="标题 4 2 14" xfId="1295"/>
    <cellStyle name="标题 4 2 15" xfId="1296"/>
    <cellStyle name="标题 4 2 16" xfId="1297"/>
    <cellStyle name="标题 4 2 17" xfId="1298"/>
    <cellStyle name="标题 4 2 18" xfId="1299"/>
    <cellStyle name="标题 4 2 19" xfId="1300"/>
    <cellStyle name="标题 4 2 2" xfId="1301"/>
    <cellStyle name="标题 4 2 20" xfId="1302"/>
    <cellStyle name="标题 4 2 21" xfId="1303"/>
    <cellStyle name="标题 4 2 22" xfId="1304"/>
    <cellStyle name="标题 4 2 23" xfId="1305"/>
    <cellStyle name="标题 4 2 24" xfId="1306"/>
    <cellStyle name="标题 4 2 25" xfId="1307"/>
    <cellStyle name="标题 4 2 26" xfId="1308"/>
    <cellStyle name="标题 4 2 27" xfId="1309"/>
    <cellStyle name="标题 4 2 28" xfId="1310"/>
    <cellStyle name="标题 4 2 29" xfId="1311"/>
    <cellStyle name="标题 4 2 3" xfId="1312"/>
    <cellStyle name="标题 4 2 4" xfId="1313"/>
    <cellStyle name="标题 4 2 5" xfId="1314"/>
    <cellStyle name="标题 4 2 6" xfId="1315"/>
    <cellStyle name="标题 4 2 7" xfId="1316"/>
    <cellStyle name="标题 4 2 8" xfId="1317"/>
    <cellStyle name="标题 4 2 9" xfId="1318"/>
    <cellStyle name="标题 4 2_本公支" xfId="1319"/>
    <cellStyle name="标题 4 20" xfId="1320"/>
    <cellStyle name="标题 4 21" xfId="1321"/>
    <cellStyle name="标题 4 22" xfId="1322"/>
    <cellStyle name="标题 4 23" xfId="1323"/>
    <cellStyle name="标题 4 24" xfId="1324"/>
    <cellStyle name="标题 4 25" xfId="1325"/>
    <cellStyle name="标题 4 26" xfId="3870"/>
    <cellStyle name="标题 4 27" xfId="3871"/>
    <cellStyle name="标题 4 28" xfId="3872"/>
    <cellStyle name="标题 4 29" xfId="3873"/>
    <cellStyle name="标题 4 3" xfId="1326"/>
    <cellStyle name="标题 4 30" xfId="3874"/>
    <cellStyle name="标题 4 31" xfId="3875"/>
    <cellStyle name="标题 4 32" xfId="3876"/>
    <cellStyle name="标题 4 33" xfId="3877"/>
    <cellStyle name="标题 4 34" xfId="3878"/>
    <cellStyle name="标题 4 35" xfId="3879"/>
    <cellStyle name="标题 4 36" xfId="3880"/>
    <cellStyle name="标题 4 37" xfId="3881"/>
    <cellStyle name="标题 4 38" xfId="3882"/>
    <cellStyle name="标题 4 39" xfId="3883"/>
    <cellStyle name="标题 4 4" xfId="1327"/>
    <cellStyle name="标题 4 40" xfId="3884"/>
    <cellStyle name="标题 4 41" xfId="3885"/>
    <cellStyle name="标题 4 42" xfId="3886"/>
    <cellStyle name="标题 4 43" xfId="3887"/>
    <cellStyle name="标题 4 44" xfId="3888"/>
    <cellStyle name="标题 4 45" xfId="3889"/>
    <cellStyle name="标题 4 46" xfId="3890"/>
    <cellStyle name="标题 4 47" xfId="3891"/>
    <cellStyle name="标题 4 48" xfId="3892"/>
    <cellStyle name="标题 4 49" xfId="3893"/>
    <cellStyle name="标题 4 5" xfId="1328"/>
    <cellStyle name="标题 4 50" xfId="3894"/>
    <cellStyle name="标题 4 51" xfId="3895"/>
    <cellStyle name="标题 4 52" xfId="3896"/>
    <cellStyle name="标题 4 53" xfId="3897"/>
    <cellStyle name="标题 4 54" xfId="3898"/>
    <cellStyle name="标题 4 55" xfId="3899"/>
    <cellStyle name="标题 4 56" xfId="3900"/>
    <cellStyle name="标题 4 57" xfId="3901"/>
    <cellStyle name="标题 4 58" xfId="3902"/>
    <cellStyle name="标题 4 59" xfId="3903"/>
    <cellStyle name="标题 4 6" xfId="1329"/>
    <cellStyle name="标题 4 60" xfId="3904"/>
    <cellStyle name="标题 4 61" xfId="3905"/>
    <cellStyle name="标题 4 62" xfId="3906"/>
    <cellStyle name="标题 4 63" xfId="3907"/>
    <cellStyle name="标题 4 64" xfId="3908"/>
    <cellStyle name="标题 4 65" xfId="3909"/>
    <cellStyle name="标题 4 66" xfId="3910"/>
    <cellStyle name="标题 4 67" xfId="3911"/>
    <cellStyle name="标题 4 68" xfId="3912"/>
    <cellStyle name="标题 4 7" xfId="1330"/>
    <cellStyle name="标题 4 8" xfId="1331"/>
    <cellStyle name="标题 4 9" xfId="1332"/>
    <cellStyle name="标题 40" xfId="3913"/>
    <cellStyle name="标题 41" xfId="3914"/>
    <cellStyle name="标题 42" xfId="3915"/>
    <cellStyle name="标题 43" xfId="3916"/>
    <cellStyle name="标题 44" xfId="3917"/>
    <cellStyle name="标题 45" xfId="3918"/>
    <cellStyle name="标题 46" xfId="3919"/>
    <cellStyle name="标题 47" xfId="3920"/>
    <cellStyle name="标题 48" xfId="3921"/>
    <cellStyle name="标题 49" xfId="3922"/>
    <cellStyle name="标题 5" xfId="1333"/>
    <cellStyle name="标题 5 10" xfId="1334"/>
    <cellStyle name="标题 5 11" xfId="1335"/>
    <cellStyle name="标题 5 12" xfId="1336"/>
    <cellStyle name="标题 5 13" xfId="1337"/>
    <cellStyle name="标题 5 14" xfId="1338"/>
    <cellStyle name="标题 5 15" xfId="1339"/>
    <cellStyle name="标题 5 16" xfId="1340"/>
    <cellStyle name="标题 5 17" xfId="1341"/>
    <cellStyle name="标题 5 18" xfId="1342"/>
    <cellStyle name="标题 5 19" xfId="1343"/>
    <cellStyle name="标题 5 2" xfId="1344"/>
    <cellStyle name="标题 5 20" xfId="1345"/>
    <cellStyle name="标题 5 21" xfId="1346"/>
    <cellStyle name="标题 5 22" xfId="1347"/>
    <cellStyle name="标题 5 23" xfId="1348"/>
    <cellStyle name="标题 5 24" xfId="1349"/>
    <cellStyle name="标题 5 25" xfId="1350"/>
    <cellStyle name="标题 5 26" xfId="1351"/>
    <cellStyle name="标题 5 27" xfId="1352"/>
    <cellStyle name="标题 5 28" xfId="1353"/>
    <cellStyle name="标题 5 29" xfId="1354"/>
    <cellStyle name="标题 5 3" xfId="1355"/>
    <cellStyle name="标题 5 4" xfId="1356"/>
    <cellStyle name="标题 5 5" xfId="1357"/>
    <cellStyle name="标题 5 6" xfId="1358"/>
    <cellStyle name="标题 5 7" xfId="1359"/>
    <cellStyle name="标题 5 8" xfId="1360"/>
    <cellStyle name="标题 5 9" xfId="1361"/>
    <cellStyle name="标题 50" xfId="3923"/>
    <cellStyle name="标题 51" xfId="3924"/>
    <cellStyle name="标题 52" xfId="3925"/>
    <cellStyle name="标题 53" xfId="3926"/>
    <cellStyle name="标题 54" xfId="3927"/>
    <cellStyle name="标题 55" xfId="3928"/>
    <cellStyle name="标题 56" xfId="3929"/>
    <cellStyle name="标题 57" xfId="3930"/>
    <cellStyle name="标题 58" xfId="3931"/>
    <cellStyle name="标题 59" xfId="3932"/>
    <cellStyle name="标题 6" xfId="1362"/>
    <cellStyle name="标题 60" xfId="3933"/>
    <cellStyle name="标题 61" xfId="3934"/>
    <cellStyle name="标题 62" xfId="3935"/>
    <cellStyle name="标题 63" xfId="3936"/>
    <cellStyle name="标题 64" xfId="3937"/>
    <cellStyle name="标题 65" xfId="3938"/>
    <cellStyle name="标题 66" xfId="3939"/>
    <cellStyle name="标题 67" xfId="3940"/>
    <cellStyle name="标题 68" xfId="3941"/>
    <cellStyle name="标题 69" xfId="3942"/>
    <cellStyle name="标题 7" xfId="1363"/>
    <cellStyle name="标题 70" xfId="3943"/>
    <cellStyle name="标题 71" xfId="3944"/>
    <cellStyle name="标题 8" xfId="1364"/>
    <cellStyle name="标题 9" xfId="1365"/>
    <cellStyle name="标题1" xfId="1366"/>
    <cellStyle name="表标题" xfId="1367"/>
    <cellStyle name="部门" xfId="1368"/>
    <cellStyle name="差 10" xfId="1369"/>
    <cellStyle name="差 11" xfId="1370"/>
    <cellStyle name="差 12" xfId="1371"/>
    <cellStyle name="差 13" xfId="1372"/>
    <cellStyle name="差 14" xfId="1373"/>
    <cellStyle name="差 15" xfId="1374"/>
    <cellStyle name="差 16" xfId="1375"/>
    <cellStyle name="差 17" xfId="1376"/>
    <cellStyle name="差 18" xfId="1377"/>
    <cellStyle name="差 19" xfId="1378"/>
    <cellStyle name="差 2" xfId="1379"/>
    <cellStyle name="差 2 10" xfId="1380"/>
    <cellStyle name="差 2 11" xfId="1381"/>
    <cellStyle name="差 2 12" xfId="1382"/>
    <cellStyle name="差 2 13" xfId="1383"/>
    <cellStyle name="差 2 14" xfId="1384"/>
    <cellStyle name="差 2 15" xfId="1385"/>
    <cellStyle name="差 2 16" xfId="1386"/>
    <cellStyle name="差 2 17" xfId="1387"/>
    <cellStyle name="差 2 18" xfId="1388"/>
    <cellStyle name="差 2 19" xfId="1389"/>
    <cellStyle name="差 2 2" xfId="1390"/>
    <cellStyle name="差 2 20" xfId="1391"/>
    <cellStyle name="差 2 21" xfId="1392"/>
    <cellStyle name="差 2 22" xfId="1393"/>
    <cellStyle name="差 2 23" xfId="1394"/>
    <cellStyle name="差 2 24" xfId="1395"/>
    <cellStyle name="差 2 25" xfId="1396"/>
    <cellStyle name="差 2 26" xfId="1397"/>
    <cellStyle name="差 2 27" xfId="1398"/>
    <cellStyle name="差 2 28" xfId="1399"/>
    <cellStyle name="差 2 29" xfId="1400"/>
    <cellStyle name="差 2 3" xfId="1401"/>
    <cellStyle name="差 2 4" xfId="1402"/>
    <cellStyle name="差 2 5" xfId="1403"/>
    <cellStyle name="差 2 6" xfId="1404"/>
    <cellStyle name="差 2 7" xfId="1405"/>
    <cellStyle name="差 2 8" xfId="1406"/>
    <cellStyle name="差 2 9" xfId="1407"/>
    <cellStyle name="差 2_本公支" xfId="1408"/>
    <cellStyle name="差 20" xfId="1409"/>
    <cellStyle name="差 21" xfId="1410"/>
    <cellStyle name="差 22" xfId="1411"/>
    <cellStyle name="差 23" xfId="1412"/>
    <cellStyle name="差 24" xfId="1413"/>
    <cellStyle name="差 25" xfId="1414"/>
    <cellStyle name="差 26" xfId="3945"/>
    <cellStyle name="差 27" xfId="3946"/>
    <cellStyle name="差 28" xfId="3947"/>
    <cellStyle name="差 29" xfId="3948"/>
    <cellStyle name="差 3" xfId="1415"/>
    <cellStyle name="差 30" xfId="3949"/>
    <cellStyle name="差 31" xfId="3950"/>
    <cellStyle name="差 32" xfId="3951"/>
    <cellStyle name="差 33" xfId="3952"/>
    <cellStyle name="差 34" xfId="3953"/>
    <cellStyle name="差 35" xfId="3954"/>
    <cellStyle name="差 36" xfId="3955"/>
    <cellStyle name="差 37" xfId="3956"/>
    <cellStyle name="差 38" xfId="3957"/>
    <cellStyle name="差 39" xfId="3958"/>
    <cellStyle name="差 4" xfId="1416"/>
    <cellStyle name="差 40" xfId="3959"/>
    <cellStyle name="差 41" xfId="3960"/>
    <cellStyle name="差 42" xfId="3961"/>
    <cellStyle name="差 43" xfId="3962"/>
    <cellStyle name="差 44" xfId="3963"/>
    <cellStyle name="差 45" xfId="3964"/>
    <cellStyle name="差 46" xfId="3965"/>
    <cellStyle name="差 47" xfId="3966"/>
    <cellStyle name="差 48" xfId="3967"/>
    <cellStyle name="差 49" xfId="3968"/>
    <cellStyle name="差 5" xfId="1417"/>
    <cellStyle name="差 50" xfId="3969"/>
    <cellStyle name="差 51" xfId="3970"/>
    <cellStyle name="差 52" xfId="3971"/>
    <cellStyle name="差 53" xfId="3972"/>
    <cellStyle name="差 54" xfId="3973"/>
    <cellStyle name="差 55" xfId="3974"/>
    <cellStyle name="差 56" xfId="3975"/>
    <cellStyle name="差 57" xfId="3976"/>
    <cellStyle name="差 58" xfId="3977"/>
    <cellStyle name="差 59" xfId="3978"/>
    <cellStyle name="差 6" xfId="1418"/>
    <cellStyle name="差 60" xfId="3979"/>
    <cellStyle name="差 61" xfId="3980"/>
    <cellStyle name="差 62" xfId="3981"/>
    <cellStyle name="差 63" xfId="3982"/>
    <cellStyle name="差 64" xfId="3983"/>
    <cellStyle name="差 65" xfId="3984"/>
    <cellStyle name="差 66" xfId="3985"/>
    <cellStyle name="差 67" xfId="3986"/>
    <cellStyle name="差 68" xfId="3987"/>
    <cellStyle name="差 7" xfId="1419"/>
    <cellStyle name="差 8" xfId="1420"/>
    <cellStyle name="差 9" xfId="1421"/>
    <cellStyle name="差_~4190974" xfId="1422"/>
    <cellStyle name="差_~5676413" xfId="1423"/>
    <cellStyle name="差_00省级(打印)" xfId="1424"/>
    <cellStyle name="差_00省级(定稿)" xfId="1425"/>
    <cellStyle name="差_03昭通" xfId="1426"/>
    <cellStyle name="差_0502通海县" xfId="1427"/>
    <cellStyle name="差_05潍坊" xfId="1428"/>
    <cellStyle name="差_05玉溪" xfId="1429"/>
    <cellStyle name="差_0605石屏县" xfId="1430"/>
    <cellStyle name="差_07临沂" xfId="1431"/>
    <cellStyle name="差_0904数据更新-公共专项指标待分配下达" xfId="3988"/>
    <cellStyle name="差_1003牟定县" xfId="1432"/>
    <cellStyle name="差_10月月报大表" xfId="1433"/>
    <cellStyle name="差_1110洱源县" xfId="1434"/>
    <cellStyle name="差_11大理" xfId="1435"/>
    <cellStyle name="差_12滨州" xfId="1436"/>
    <cellStyle name="差_2、土地面积、人口、粮食产量基本情况" xfId="1437"/>
    <cellStyle name="差_2006年分析表" xfId="1438"/>
    <cellStyle name="差_2006年基础数据" xfId="1439"/>
    <cellStyle name="差_2006年全省财力计算表（中央、决算）" xfId="1440"/>
    <cellStyle name="差_2006年水利统计指标统计表" xfId="1441"/>
    <cellStyle name="差_2006年在职人员情况" xfId="1442"/>
    <cellStyle name="差_2007年超收额预计（3000亿）" xfId="1443"/>
    <cellStyle name="差_2007年检察院案件数" xfId="1444"/>
    <cellStyle name="差_2007年可用财力" xfId="1445"/>
    <cellStyle name="差_2007年人员分部门统计表" xfId="1446"/>
    <cellStyle name="差_2007年政法部门业务指标" xfId="1447"/>
    <cellStyle name="差_2008年县级公安保障标准落实奖励经费分配测算" xfId="1448"/>
    <cellStyle name="差_2008云南省分县市中小学教职工统计表（教育厅提供）" xfId="1449"/>
    <cellStyle name="差_2009年一般性转移支付标准工资" xfId="1450"/>
    <cellStyle name="差_2009年一般性转移支付标准工资_~4190974" xfId="1451"/>
    <cellStyle name="差_2009年一般性转移支付标准工资_~5676413" xfId="1452"/>
    <cellStyle name="差_2009年一般性转移支付标准工资_不用软件计算9.1不考虑经费管理评价xl" xfId="1453"/>
    <cellStyle name="差_2009年一般性转移支付标准工资_地方配套按人均增幅控制8.30xl" xfId="1454"/>
    <cellStyle name="差_2009年一般性转移支付标准工资_地方配套按人均增幅控制8.30一般预算平均增幅、人均可用财力平均增幅两次控制、社会治安系数调整、案件数调整xl" xfId="1455"/>
    <cellStyle name="差_2009年一般性转移支付标准工资_地方配套按人均增幅控制8.31（调整结案率后）xl" xfId="1456"/>
    <cellStyle name="差_2009年一般性转移支付标准工资_奖励补助测算5.22测试" xfId="1457"/>
    <cellStyle name="差_2009年一般性转移支付标准工资_奖励补助测算5.23新" xfId="1458"/>
    <cellStyle name="差_2009年一般性转移支付标准工资_奖励补助测算5.24冯铸" xfId="1459"/>
    <cellStyle name="差_2009年一般性转移支付标准工资_奖励补助测算7.23" xfId="1460"/>
    <cellStyle name="差_2009年一般性转移支付标准工资_奖励补助测算7.25" xfId="1461"/>
    <cellStyle name="差_2009年一般性转移支付标准工资_奖励补助测算7.25 (version 1) (version 1)" xfId="1462"/>
    <cellStyle name="差_2011年09月月报大表" xfId="1463"/>
    <cellStyle name="差_2011年钦州港部门预算一上汇总（2011.1.10（更新）报市局版" xfId="3989"/>
    <cellStyle name="差_2011年钦州港部门预算一上汇总（2011.1.10（更新）报市局版_2011年市本级财政收支预算表（草案2011-1-20）容主任" xfId="3990"/>
    <cellStyle name="差_2011年钦州港部门预算一上汇总（2011.1.19（修改小汽车费和公用经费住房公积金）" xfId="3991"/>
    <cellStyle name="差_2011年市本级财政收支预算表（草案20101219）" xfId="3992"/>
    <cellStyle name="差_2011年市本级财政收支预算表（草案20101219）(1)" xfId="3993"/>
    <cellStyle name="差_2011年市本级财政收支预算表（草案20101219）(1)_2011年市本级财政收支预算表（草案2011-1-20）容主任" xfId="3994"/>
    <cellStyle name="差_2011年市本级财政收支预算表（草案20101219）_2011年市本级财政收支预算表（草案2011-1-20）容主任" xfId="3995"/>
    <cellStyle name="差_2011年市本级财政收支预算表（草案2011-4-15）★★" xfId="3996"/>
    <cellStyle name="差_2011年预算调整表(第二次调整)" xfId="3997"/>
    <cellStyle name="差_2013年非税收支预算" xfId="3998"/>
    <cellStyle name="差_2013年钦州港部门基本支出(12.03最新工资数）" xfId="3999"/>
    <cellStyle name="差_2013年钦州港部门预算一上汇总（10月22日报市局）" xfId="4000"/>
    <cellStyle name="差_2016部门预算支出项目" xfId="4001"/>
    <cellStyle name="差_2016部门预算支出项目_单位项目表-公共专项整理" xfId="4002"/>
    <cellStyle name="差_2016年单位项目指标-增加单位名称" xfId="1464"/>
    <cellStyle name="差_2016年预算编制（社保所20151013吴付审改后）" xfId="4003"/>
    <cellStyle name="差_2017年度市本级预算调整项目明细表汇总" xfId="1465"/>
    <cellStyle name="差_22湖南" xfId="1466"/>
    <cellStyle name="差_27重庆" xfId="1467"/>
    <cellStyle name="差_28四川" xfId="1468"/>
    <cellStyle name="差_30云南" xfId="1469"/>
    <cellStyle name="差_33甘肃" xfId="1470"/>
    <cellStyle name="差_34青海" xfId="1471"/>
    <cellStyle name="差_530623_2006年县级财政报表附表" xfId="1472"/>
    <cellStyle name="差_530629_2006年县级财政报表附表" xfId="1473"/>
    <cellStyle name="差_5334_2006年迪庆县级财政报表附表" xfId="1474"/>
    <cellStyle name="差_Book1" xfId="1475"/>
    <cellStyle name="差_Book1_1" xfId="1476"/>
    <cellStyle name="差_Book1_1_Book1" xfId="1477"/>
    <cellStyle name="差_Book1_2" xfId="1478"/>
    <cellStyle name="差_Book1_Book1" xfId="1479"/>
    <cellStyle name="差_Book2" xfId="1480"/>
    <cellStyle name="差_M01-2(州市补助收入)" xfId="1481"/>
    <cellStyle name="差_M03" xfId="1482"/>
    <cellStyle name="差_Sheet1" xfId="4004"/>
    <cellStyle name="差_本公支" xfId="1483"/>
    <cellStyle name="差_补充表" xfId="1484"/>
    <cellStyle name="差_不用软件计算9.1不考虑经费管理评价xl" xfId="1485"/>
    <cellStyle name="差_财政供养人员" xfId="1486"/>
    <cellStyle name="差_财政支出对上级的依赖程度" xfId="1487"/>
    <cellStyle name="差_城建部门" xfId="1488"/>
    <cellStyle name="差_单位项目表-中区直整理" xfId="4005"/>
    <cellStyle name="差_单位专项" xfId="4006"/>
    <cellStyle name="差_单位专项_1" xfId="4007"/>
    <cellStyle name="差_单位专项_单位项目表-公共专项整理" xfId="4008"/>
    <cellStyle name="差_地方配套按人均增幅控制8.30xl" xfId="1489"/>
    <cellStyle name="差_地方配套按人均增幅控制8.30一般预算平均增幅、人均可用财力平均增幅两次控制、社会治安系数调整、案件数调整xl" xfId="1490"/>
    <cellStyle name="差_地方配套按人均增幅控制8.31（调整结案率后）xl" xfId="1491"/>
    <cellStyle name="差_第五部分(才淼、饶永宏）" xfId="1492"/>
    <cellStyle name="差_第一部分：综合全" xfId="1493"/>
    <cellStyle name="差_高中教师人数（教育厅1.6日提供）" xfId="1494"/>
    <cellStyle name="差_各市上报2013年收入任务分解落实方案" xfId="1495"/>
    <cellStyle name="差_汇总" xfId="1496"/>
    <cellStyle name="差_汇总-县级财政报表附表" xfId="1497"/>
    <cellStyle name="差_基础数据分析" xfId="1498"/>
    <cellStyle name="差_检验表" xfId="1499"/>
    <cellStyle name="差_检验表（调整后）" xfId="1500"/>
    <cellStyle name="差_江西超收收入安排（1-10月份）" xfId="1501"/>
    <cellStyle name="差_江西超收收入安排（1-10月份）新" xfId="1502"/>
    <cellStyle name="差_奖励补助测算5.22测试" xfId="1503"/>
    <cellStyle name="差_奖励补助测算5.23新" xfId="1504"/>
    <cellStyle name="差_奖励补助测算5.24冯铸" xfId="1505"/>
    <cellStyle name="差_奖励补助测算7.23" xfId="1506"/>
    <cellStyle name="差_奖励补助测算7.25" xfId="1507"/>
    <cellStyle name="差_奖励补助测算7.25 (version 1) (version 1)" xfId="1508"/>
    <cellStyle name="差_教师绩效工资测算表（离退休按各地上报数测算）2009年1月1日" xfId="1509"/>
    <cellStyle name="差_教育厅提供义务教育及高中教师人数（2009年1月6日）" xfId="1510"/>
    <cellStyle name="差_金融科2016年度预算调整明细表(含科目)" xfId="1511"/>
    <cellStyle name="差_历年教师人数" xfId="1512"/>
    <cellStyle name="差_丽江汇总" xfId="1513"/>
    <cellStyle name="差_辽宁省2007年1-10月份一般预算收入超收及安排情况统计表" xfId="1514"/>
    <cellStyle name="差_平邑" xfId="1515"/>
    <cellStyle name="差_钦北2012年财政预算表" xfId="1516"/>
    <cellStyle name="差_三季度－表二" xfId="1517"/>
    <cellStyle name="差_市本级2012年土地收支预算表12.11" xfId="4009"/>
    <cellStyle name="差_同德" xfId="1518"/>
    <cellStyle name="差_统计表" xfId="1519"/>
    <cellStyle name="差_卫生部门" xfId="1520"/>
    <cellStyle name="差_文体广播部门" xfId="1521"/>
    <cellStyle name="差_下半年禁毒办案经费分配2544.3万元" xfId="1522"/>
    <cellStyle name="差_下半年禁吸戒毒经费1000万元" xfId="1523"/>
    <cellStyle name="差_县级公安机关公用经费标准奖励测算方案（定稿）" xfId="1524"/>
    <cellStyle name="差_县级基础数据" xfId="1525"/>
    <cellStyle name="差_业务工作量指标" xfId="1526"/>
    <cellStyle name="差_义务教育阶段教职工人数（教育厅提供最终）" xfId="1527"/>
    <cellStyle name="差_预算项目调整" xfId="1528"/>
    <cellStyle name="差_预算项目调整_1" xfId="1529"/>
    <cellStyle name="差_云南农村义务教育统计表" xfId="1530"/>
    <cellStyle name="差_云南省2008年中小学教师人数统计表" xfId="1531"/>
    <cellStyle name="差_云南省2008年中小学教职工情况（教育厅提供20090101加工整理）" xfId="1532"/>
    <cellStyle name="差_云南省2008年转移支付测算——州市本级考核部分及政策性测算" xfId="1533"/>
    <cellStyle name="差_债券" xfId="4010"/>
    <cellStyle name="差_指标四" xfId="1534"/>
    <cellStyle name="差_指标五" xfId="1535"/>
    <cellStyle name="差_自治区本级政府性基金情况表" xfId="1536"/>
    <cellStyle name="常规" xfId="0" builtinId="0"/>
    <cellStyle name="常规 10" xfId="1537"/>
    <cellStyle name="常规 10 2" xfId="4011"/>
    <cellStyle name="常规 10_2016部门预算支出项目" xfId="4012"/>
    <cellStyle name="常规 100" xfId="1538"/>
    <cellStyle name="常规 101" xfId="1539"/>
    <cellStyle name="常规 102" xfId="1540"/>
    <cellStyle name="常规 103" xfId="1541"/>
    <cellStyle name="常规 104" xfId="1542"/>
    <cellStyle name="常规 105" xfId="1543"/>
    <cellStyle name="常规 106" xfId="1544"/>
    <cellStyle name="常规 107" xfId="1545"/>
    <cellStyle name="常规 108" xfId="1546"/>
    <cellStyle name="常规 109" xfId="1547"/>
    <cellStyle name="常规 11" xfId="1548"/>
    <cellStyle name="常规 110" xfId="1549"/>
    <cellStyle name="常规 111" xfId="1550"/>
    <cellStyle name="常规 112" xfId="1551"/>
    <cellStyle name="常规 113" xfId="1552"/>
    <cellStyle name="常规 114" xfId="1553"/>
    <cellStyle name="常规 115" xfId="1554"/>
    <cellStyle name="常规 116" xfId="1555"/>
    <cellStyle name="常规 117" xfId="1556"/>
    <cellStyle name="常规 118" xfId="1557"/>
    <cellStyle name="常规 119" xfId="1558"/>
    <cellStyle name="常规 12" xfId="1559"/>
    <cellStyle name="常规 120" xfId="1560"/>
    <cellStyle name="常规 121" xfId="1561"/>
    <cellStyle name="常规 122" xfId="1562"/>
    <cellStyle name="常规 123" xfId="1563"/>
    <cellStyle name="常规 124" xfId="1564"/>
    <cellStyle name="常规 125" xfId="1565"/>
    <cellStyle name="常规 126" xfId="1566"/>
    <cellStyle name="常规 127" xfId="1567"/>
    <cellStyle name="常规 128" xfId="1568"/>
    <cellStyle name="常规 129" xfId="1569"/>
    <cellStyle name="常规 13" xfId="1570"/>
    <cellStyle name="常规 130" xfId="1571"/>
    <cellStyle name="常规 131" xfId="1572"/>
    <cellStyle name="常规 132" xfId="1573"/>
    <cellStyle name="常规 133" xfId="1574"/>
    <cellStyle name="常规 134" xfId="1575"/>
    <cellStyle name="常规 135" xfId="1576"/>
    <cellStyle name="常规 136" xfId="1577"/>
    <cellStyle name="常规 137" xfId="1578"/>
    <cellStyle name="常规 138" xfId="1579"/>
    <cellStyle name="常规 139" xfId="1580"/>
    <cellStyle name="常规 14" xfId="1581"/>
    <cellStyle name="常规 140" xfId="2912"/>
    <cellStyle name="常规 15" xfId="1582"/>
    <cellStyle name="常规 16" xfId="1583"/>
    <cellStyle name="常规 17" xfId="1584"/>
    <cellStyle name="常规 18" xfId="1585"/>
    <cellStyle name="常规 19" xfId="1586"/>
    <cellStyle name="常规 2" xfId="1587"/>
    <cellStyle name="常规 2 10" xfId="1588"/>
    <cellStyle name="常规 2 100" xfId="1589"/>
    <cellStyle name="常规 2 101" xfId="1590"/>
    <cellStyle name="常规 2 102" xfId="1591"/>
    <cellStyle name="常规 2 103" xfId="1592"/>
    <cellStyle name="常规 2 104" xfId="1593"/>
    <cellStyle name="常规 2 105" xfId="1594"/>
    <cellStyle name="常规 2 106" xfId="1595"/>
    <cellStyle name="常规 2 107" xfId="1596"/>
    <cellStyle name="常规 2 108" xfId="1597"/>
    <cellStyle name="常规 2 109" xfId="1598"/>
    <cellStyle name="常规 2 11" xfId="1599"/>
    <cellStyle name="常规 2 110" xfId="1600"/>
    <cellStyle name="常规 2 111" xfId="1601"/>
    <cellStyle name="常规 2 112" xfId="1602"/>
    <cellStyle name="常规 2 113" xfId="1603"/>
    <cellStyle name="常规 2 114" xfId="1604"/>
    <cellStyle name="常规 2 115" xfId="1605"/>
    <cellStyle name="常规 2 12" xfId="1606"/>
    <cellStyle name="常规 2 13" xfId="1607"/>
    <cellStyle name="常规 2 14" xfId="1608"/>
    <cellStyle name="常规 2 15" xfId="1609"/>
    <cellStyle name="常规 2 16" xfId="1610"/>
    <cellStyle name="常规 2 17" xfId="1611"/>
    <cellStyle name="常规 2 18" xfId="1612"/>
    <cellStyle name="常规 2 19" xfId="1613"/>
    <cellStyle name="常规 2 2" xfId="1614"/>
    <cellStyle name="常规 2 2 10" xfId="1615"/>
    <cellStyle name="常规 2 2 11" xfId="1616"/>
    <cellStyle name="常规 2 2 12" xfId="1617"/>
    <cellStyle name="常规 2 2 13" xfId="1618"/>
    <cellStyle name="常规 2 2 14" xfId="1619"/>
    <cellStyle name="常规 2 2 15" xfId="1620"/>
    <cellStyle name="常规 2 2 16" xfId="1621"/>
    <cellStyle name="常规 2 2 17" xfId="1622"/>
    <cellStyle name="常规 2 2 18" xfId="1623"/>
    <cellStyle name="常规 2 2 19" xfId="1624"/>
    <cellStyle name="常规 2 2 2" xfId="1625"/>
    <cellStyle name="常规 2 2 20" xfId="1626"/>
    <cellStyle name="常规 2 2 21" xfId="1627"/>
    <cellStyle name="常规 2 2 22" xfId="1628"/>
    <cellStyle name="常规 2 2 23" xfId="1629"/>
    <cellStyle name="常规 2 2 24" xfId="1630"/>
    <cellStyle name="常规 2 2 25" xfId="1631"/>
    <cellStyle name="常规 2 2 26" xfId="1632"/>
    <cellStyle name="常规 2 2 27" xfId="1633"/>
    <cellStyle name="常规 2 2 28" xfId="1634"/>
    <cellStyle name="常规 2 2 29" xfId="1635"/>
    <cellStyle name="常规 2 2 3" xfId="1636"/>
    <cellStyle name="常规 2 2 30" xfId="1637"/>
    <cellStyle name="常规 2 2 31" xfId="1638"/>
    <cellStyle name="常规 2 2 32" xfId="1639"/>
    <cellStyle name="常规 2 2 33" xfId="1640"/>
    <cellStyle name="常规 2 2 34" xfId="1641"/>
    <cellStyle name="常规 2 2 35" xfId="1642"/>
    <cellStyle name="常规 2 2 36" xfId="1643"/>
    <cellStyle name="常规 2 2 37" xfId="1644"/>
    <cellStyle name="常规 2 2 38" xfId="1645"/>
    <cellStyle name="常规 2 2 39" xfId="1646"/>
    <cellStyle name="常规 2 2 4" xfId="1647"/>
    <cellStyle name="常规 2 2 40" xfId="1648"/>
    <cellStyle name="常规 2 2 41" xfId="1649"/>
    <cellStyle name="常规 2 2 42" xfId="1650"/>
    <cellStyle name="常规 2 2 43" xfId="1651"/>
    <cellStyle name="常规 2 2 44" xfId="1652"/>
    <cellStyle name="常规 2 2 45" xfId="1653"/>
    <cellStyle name="常规 2 2 46" xfId="1654"/>
    <cellStyle name="常规 2 2 47" xfId="1655"/>
    <cellStyle name="常规 2 2 48" xfId="1656"/>
    <cellStyle name="常规 2 2 49" xfId="1657"/>
    <cellStyle name="常规 2 2 5" xfId="1658"/>
    <cellStyle name="常规 2 2 50" xfId="1659"/>
    <cellStyle name="常规 2 2 51" xfId="1660"/>
    <cellStyle name="常规 2 2 52" xfId="1661"/>
    <cellStyle name="常规 2 2 53" xfId="1662"/>
    <cellStyle name="常规 2 2 54" xfId="1663"/>
    <cellStyle name="常规 2 2 55" xfId="1664"/>
    <cellStyle name="常规 2 2 6" xfId="1665"/>
    <cellStyle name="常规 2 2 7" xfId="1666"/>
    <cellStyle name="常规 2 2 8" xfId="1667"/>
    <cellStyle name="常规 2 2 9" xfId="1668"/>
    <cellStyle name="常规 2 2_2013年非税收支预算" xfId="4013"/>
    <cellStyle name="常规 2 20" xfId="1669"/>
    <cellStyle name="常规 2 21" xfId="1670"/>
    <cellStyle name="常规 2 22" xfId="1671"/>
    <cellStyle name="常规 2 23" xfId="1672"/>
    <cellStyle name="常规 2 24" xfId="1673"/>
    <cellStyle name="常规 2 25" xfId="1674"/>
    <cellStyle name="常规 2 26" xfId="1675"/>
    <cellStyle name="常规 2 27" xfId="1676"/>
    <cellStyle name="常规 2 28" xfId="1677"/>
    <cellStyle name="常规 2 29" xfId="1678"/>
    <cellStyle name="常规 2 3" xfId="1679"/>
    <cellStyle name="常规 2 30" xfId="1680"/>
    <cellStyle name="常规 2 31" xfId="1681"/>
    <cellStyle name="常规 2 32" xfId="1682"/>
    <cellStyle name="常规 2 33" xfId="1683"/>
    <cellStyle name="常规 2 34" xfId="1684"/>
    <cellStyle name="常规 2 35" xfId="1685"/>
    <cellStyle name="常规 2 36" xfId="1686"/>
    <cellStyle name="常规 2 37" xfId="1687"/>
    <cellStyle name="常规 2 38" xfId="1688"/>
    <cellStyle name="常规 2 39" xfId="1689"/>
    <cellStyle name="常规 2 4" xfId="1690"/>
    <cellStyle name="常规 2 40" xfId="1691"/>
    <cellStyle name="常规 2 41" xfId="1692"/>
    <cellStyle name="常规 2 42" xfId="1693"/>
    <cellStyle name="常规 2 43" xfId="1694"/>
    <cellStyle name="常规 2 44" xfId="1695"/>
    <cellStyle name="常规 2 45" xfId="1696"/>
    <cellStyle name="常规 2 46" xfId="1697"/>
    <cellStyle name="常规 2 47" xfId="1698"/>
    <cellStyle name="常规 2 48" xfId="1699"/>
    <cellStyle name="常规 2 49" xfId="1700"/>
    <cellStyle name="常规 2 5" xfId="1701"/>
    <cellStyle name="常规 2 50" xfId="1702"/>
    <cellStyle name="常规 2 51" xfId="1703"/>
    <cellStyle name="常规 2 52" xfId="1704"/>
    <cellStyle name="常规 2 53" xfId="1705"/>
    <cellStyle name="常规 2 54" xfId="1706"/>
    <cellStyle name="常规 2 55" xfId="1707"/>
    <cellStyle name="常规 2 56" xfId="1708"/>
    <cellStyle name="常规 2 57" xfId="1709"/>
    <cellStyle name="常规 2 58" xfId="1710"/>
    <cellStyle name="常规 2 59" xfId="1711"/>
    <cellStyle name="常规 2 6" xfId="1712"/>
    <cellStyle name="常规 2 60" xfId="1713"/>
    <cellStyle name="常规 2 61" xfId="1714"/>
    <cellStyle name="常规 2 62" xfId="1715"/>
    <cellStyle name="常规 2 63" xfId="1716"/>
    <cellStyle name="常规 2 64" xfId="1717"/>
    <cellStyle name="常规 2 65" xfId="1718"/>
    <cellStyle name="常规 2 66" xfId="1719"/>
    <cellStyle name="常规 2 67" xfId="1720"/>
    <cellStyle name="常规 2 68" xfId="1721"/>
    <cellStyle name="常规 2 69" xfId="1722"/>
    <cellStyle name="常规 2 7" xfId="1723"/>
    <cellStyle name="常规 2 70" xfId="1724"/>
    <cellStyle name="常规 2 71" xfId="1725"/>
    <cellStyle name="常规 2 72" xfId="1726"/>
    <cellStyle name="常规 2 73" xfId="1727"/>
    <cellStyle name="常规 2 74" xfId="1728"/>
    <cellStyle name="常规 2 75" xfId="1729"/>
    <cellStyle name="常规 2 76" xfId="1730"/>
    <cellStyle name="常规 2 77" xfId="1731"/>
    <cellStyle name="常规 2 78" xfId="1732"/>
    <cellStyle name="常规 2 79" xfId="1733"/>
    <cellStyle name="常规 2 8" xfId="1734"/>
    <cellStyle name="常规 2 80" xfId="1735"/>
    <cellStyle name="常规 2 81" xfId="1736"/>
    <cellStyle name="常规 2 82" xfId="1737"/>
    <cellStyle name="常规 2 83" xfId="1738"/>
    <cellStyle name="常规 2 84" xfId="1739"/>
    <cellStyle name="常规 2 85" xfId="1740"/>
    <cellStyle name="常规 2 86" xfId="1741"/>
    <cellStyle name="常规 2 87" xfId="1742"/>
    <cellStyle name="常规 2 88" xfId="1743"/>
    <cellStyle name="常规 2 89" xfId="1744"/>
    <cellStyle name="常规 2 9" xfId="1745"/>
    <cellStyle name="常规 2 90" xfId="1746"/>
    <cellStyle name="常规 2 91" xfId="1747"/>
    <cellStyle name="常规 2 92" xfId="1748"/>
    <cellStyle name="常规 2 93" xfId="1749"/>
    <cellStyle name="常规 2 94" xfId="1750"/>
    <cellStyle name="常规 2 95" xfId="1751"/>
    <cellStyle name="常规 2 96" xfId="1752"/>
    <cellStyle name="常规 2 97" xfId="1753"/>
    <cellStyle name="常规 2 98" xfId="1754"/>
    <cellStyle name="常规 2 99" xfId="1755"/>
    <cellStyle name="常规 2_（企业处-国有资本经营预算部分）5西~1" xfId="1756"/>
    <cellStyle name="常规 20" xfId="1757"/>
    <cellStyle name="常规 21" xfId="1758"/>
    <cellStyle name="常规 22" xfId="1759"/>
    <cellStyle name="常规 23" xfId="1760"/>
    <cellStyle name="常规 24" xfId="1761"/>
    <cellStyle name="常规 25" xfId="1762"/>
    <cellStyle name="常规 26" xfId="1763"/>
    <cellStyle name="常规 27" xfId="1764"/>
    <cellStyle name="常规 28" xfId="1765"/>
    <cellStyle name="常规 29" xfId="1766"/>
    <cellStyle name="常规 3" xfId="1767"/>
    <cellStyle name="常规 3 2" xfId="1768"/>
    <cellStyle name="常规 3 3" xfId="1769"/>
    <cellStyle name="常规 3 4" xfId="2911"/>
    <cellStyle name="常规 3 5" xfId="4780"/>
    <cellStyle name="常规 3_本公支" xfId="1770"/>
    <cellStyle name="常规 30" xfId="1771"/>
    <cellStyle name="常规 31" xfId="1772"/>
    <cellStyle name="常规 32" xfId="1773"/>
    <cellStyle name="常规 33" xfId="1774"/>
    <cellStyle name="常规 34" xfId="1775"/>
    <cellStyle name="常规 35" xfId="1776"/>
    <cellStyle name="常规 36" xfId="1777"/>
    <cellStyle name="常规 37" xfId="1778"/>
    <cellStyle name="常规 38" xfId="1779"/>
    <cellStyle name="常规 39" xfId="1780"/>
    <cellStyle name="常规 4" xfId="1781"/>
    <cellStyle name="常规 40" xfId="1782"/>
    <cellStyle name="常规 41" xfId="1783"/>
    <cellStyle name="常规 42" xfId="1784"/>
    <cellStyle name="常规 43" xfId="1785"/>
    <cellStyle name="常规 44" xfId="1786"/>
    <cellStyle name="常规 45" xfId="1787"/>
    <cellStyle name="常规 46" xfId="1788"/>
    <cellStyle name="常规 47" xfId="1789"/>
    <cellStyle name="常规 48" xfId="1790"/>
    <cellStyle name="常规 49" xfId="1791"/>
    <cellStyle name="常规 5" xfId="1792"/>
    <cellStyle name="常规 50" xfId="1793"/>
    <cellStyle name="常规 51" xfId="1794"/>
    <cellStyle name="常规 52" xfId="1795"/>
    <cellStyle name="常规 53" xfId="1796"/>
    <cellStyle name="常规 54" xfId="1797"/>
    <cellStyle name="常规 55" xfId="1798"/>
    <cellStyle name="常规 56" xfId="1799"/>
    <cellStyle name="常规 57" xfId="1800"/>
    <cellStyle name="常规 58" xfId="1801"/>
    <cellStyle name="常规 59" xfId="1802"/>
    <cellStyle name="常规 6" xfId="1803"/>
    <cellStyle name="常规 6 2" xfId="4781"/>
    <cellStyle name="常规 60" xfId="1804"/>
    <cellStyle name="常规 61" xfId="1805"/>
    <cellStyle name="常规 62" xfId="1806"/>
    <cellStyle name="常规 63" xfId="1807"/>
    <cellStyle name="常规 64" xfId="1808"/>
    <cellStyle name="常规 65" xfId="1809"/>
    <cellStyle name="常规 66" xfId="1810"/>
    <cellStyle name="常规 67" xfId="1811"/>
    <cellStyle name="常规 68" xfId="1812"/>
    <cellStyle name="常规 69" xfId="1813"/>
    <cellStyle name="常规 7" xfId="1814"/>
    <cellStyle name="常规 70" xfId="1815"/>
    <cellStyle name="常规 71" xfId="1816"/>
    <cellStyle name="常规 72" xfId="1817"/>
    <cellStyle name="常规 73" xfId="1818"/>
    <cellStyle name="常规 74" xfId="1819"/>
    <cellStyle name="常规 75" xfId="1820"/>
    <cellStyle name="常规 76" xfId="1821"/>
    <cellStyle name="常规 77" xfId="1822"/>
    <cellStyle name="常规 78" xfId="1823"/>
    <cellStyle name="常规 79" xfId="1824"/>
    <cellStyle name="常规 8" xfId="1825"/>
    <cellStyle name="常规 80" xfId="1826"/>
    <cellStyle name="常规 81" xfId="1827"/>
    <cellStyle name="常规 82" xfId="1828"/>
    <cellStyle name="常规 83" xfId="1829"/>
    <cellStyle name="常规 84" xfId="1830"/>
    <cellStyle name="常规 85" xfId="1831"/>
    <cellStyle name="常规 86" xfId="1832"/>
    <cellStyle name="常规 87" xfId="1833"/>
    <cellStyle name="常规 88" xfId="1834"/>
    <cellStyle name="常规 89" xfId="1835"/>
    <cellStyle name="常规 9" xfId="1836"/>
    <cellStyle name="常规 90" xfId="1837"/>
    <cellStyle name="常规 91" xfId="1838"/>
    <cellStyle name="常规 92" xfId="1839"/>
    <cellStyle name="常规 93" xfId="1840"/>
    <cellStyle name="常规 94" xfId="1841"/>
    <cellStyle name="常规 95" xfId="1842"/>
    <cellStyle name="常规 96" xfId="1843"/>
    <cellStyle name="常规 97" xfId="1844"/>
    <cellStyle name="常规 98" xfId="1845"/>
    <cellStyle name="常规 99" xfId="1846"/>
    <cellStyle name="常规_2010年全市收支安排总表代编" xfId="1847"/>
    <cellStyle name="常规_2013年政府性基金预算草案0109陈改" xfId="1848"/>
    <cellStyle name="常规_2017年度市本级预算调整项目明细表汇总" xfId="1849"/>
    <cellStyle name="常规_2017年度市本级预算调整项目明细表汇总 2" xfId="4782"/>
    <cellStyle name="常规_附表1&amp;2：2013年各级财政预算汇总表" xfId="1850"/>
    <cellStyle name="常规_广西壮族自治区全区与自治区本级2012年预算执行情况和2013年预算（草案）（最终）" xfId="1851"/>
    <cellStyle name="常规_钦州市各县区2015年预算报表格式(请各县区于按时间规定报预算科,电子文档发刘武、黄梅梅OA邮箱或外网QZCZYSK@163.com)" xfId="1852"/>
    <cellStyle name="常规_市本级2015年预算调整方案" xfId="1853"/>
    <cellStyle name="超级链接" xfId="1854"/>
    <cellStyle name="分级显示列_1_Book1" xfId="1856"/>
    <cellStyle name="分级显示行_1_13区汇总" xfId="1855"/>
    <cellStyle name="归盒啦_95" xfId="1857"/>
    <cellStyle name="好 10" xfId="1858"/>
    <cellStyle name="好 11" xfId="1859"/>
    <cellStyle name="好 12" xfId="1860"/>
    <cellStyle name="好 13" xfId="1861"/>
    <cellStyle name="好 14" xfId="1862"/>
    <cellStyle name="好 15" xfId="1863"/>
    <cellStyle name="好 16" xfId="1864"/>
    <cellStyle name="好 17" xfId="1865"/>
    <cellStyle name="好 18" xfId="1866"/>
    <cellStyle name="好 19" xfId="1867"/>
    <cellStyle name="好 2" xfId="1868"/>
    <cellStyle name="好 2 10" xfId="1869"/>
    <cellStyle name="好 2 11" xfId="1870"/>
    <cellStyle name="好 2 12" xfId="1871"/>
    <cellStyle name="好 2 13" xfId="1872"/>
    <cellStyle name="好 2 14" xfId="1873"/>
    <cellStyle name="好 2 15" xfId="1874"/>
    <cellStyle name="好 2 16" xfId="1875"/>
    <cellStyle name="好 2 17" xfId="1876"/>
    <cellStyle name="好 2 18" xfId="1877"/>
    <cellStyle name="好 2 19" xfId="1878"/>
    <cellStyle name="好 2 2" xfId="1879"/>
    <cellStyle name="好 2 20" xfId="1880"/>
    <cellStyle name="好 2 21" xfId="1881"/>
    <cellStyle name="好 2 22" xfId="1882"/>
    <cellStyle name="好 2 23" xfId="1883"/>
    <cellStyle name="好 2 24" xfId="1884"/>
    <cellStyle name="好 2 25" xfId="1885"/>
    <cellStyle name="好 2 26" xfId="1886"/>
    <cellStyle name="好 2 27" xfId="1887"/>
    <cellStyle name="好 2 28" xfId="1888"/>
    <cellStyle name="好 2 29" xfId="1889"/>
    <cellStyle name="好 2 3" xfId="1890"/>
    <cellStyle name="好 2 4" xfId="1891"/>
    <cellStyle name="好 2 5" xfId="1892"/>
    <cellStyle name="好 2 6" xfId="1893"/>
    <cellStyle name="好 2 7" xfId="1894"/>
    <cellStyle name="好 2 8" xfId="1895"/>
    <cellStyle name="好 2 9" xfId="1896"/>
    <cellStyle name="好 2_本公支" xfId="1897"/>
    <cellStyle name="好 20" xfId="1898"/>
    <cellStyle name="好 21" xfId="1899"/>
    <cellStyle name="好 22" xfId="1900"/>
    <cellStyle name="好 23" xfId="1901"/>
    <cellStyle name="好 24" xfId="1902"/>
    <cellStyle name="好 25" xfId="1903"/>
    <cellStyle name="好 26" xfId="4014"/>
    <cellStyle name="好 27" xfId="4015"/>
    <cellStyle name="好 28" xfId="4016"/>
    <cellStyle name="好 29" xfId="4017"/>
    <cellStyle name="好 3" xfId="1904"/>
    <cellStyle name="好 30" xfId="4018"/>
    <cellStyle name="好 31" xfId="4019"/>
    <cellStyle name="好 32" xfId="4020"/>
    <cellStyle name="好 33" xfId="4021"/>
    <cellStyle name="好 34" xfId="4022"/>
    <cellStyle name="好 35" xfId="4023"/>
    <cellStyle name="好 36" xfId="4024"/>
    <cellStyle name="好 37" xfId="4025"/>
    <cellStyle name="好 38" xfId="4026"/>
    <cellStyle name="好 39" xfId="4027"/>
    <cellStyle name="好 4" xfId="1905"/>
    <cellStyle name="好 40" xfId="4028"/>
    <cellStyle name="好 41" xfId="4029"/>
    <cellStyle name="好 42" xfId="4030"/>
    <cellStyle name="好 43" xfId="4031"/>
    <cellStyle name="好 44" xfId="4032"/>
    <cellStyle name="好 45" xfId="4033"/>
    <cellStyle name="好 46" xfId="4034"/>
    <cellStyle name="好 47" xfId="4035"/>
    <cellStyle name="好 48" xfId="4036"/>
    <cellStyle name="好 49" xfId="4037"/>
    <cellStyle name="好 5" xfId="1906"/>
    <cellStyle name="好 50" xfId="4038"/>
    <cellStyle name="好 51" xfId="4039"/>
    <cellStyle name="好 52" xfId="4040"/>
    <cellStyle name="好 53" xfId="4041"/>
    <cellStyle name="好 54" xfId="4042"/>
    <cellStyle name="好 55" xfId="4043"/>
    <cellStyle name="好 56" xfId="4044"/>
    <cellStyle name="好 57" xfId="4045"/>
    <cellStyle name="好 58" xfId="4046"/>
    <cellStyle name="好 59" xfId="4047"/>
    <cellStyle name="好 6" xfId="1907"/>
    <cellStyle name="好 60" xfId="4048"/>
    <cellStyle name="好 61" xfId="4049"/>
    <cellStyle name="好 62" xfId="4050"/>
    <cellStyle name="好 63" xfId="4051"/>
    <cellStyle name="好 64" xfId="4052"/>
    <cellStyle name="好 65" xfId="4053"/>
    <cellStyle name="好 66" xfId="4054"/>
    <cellStyle name="好 67" xfId="4055"/>
    <cellStyle name="好 68" xfId="4056"/>
    <cellStyle name="好 7" xfId="1908"/>
    <cellStyle name="好 8" xfId="1909"/>
    <cellStyle name="好 9" xfId="1910"/>
    <cellStyle name="好_~4190974" xfId="1911"/>
    <cellStyle name="好_~5676413" xfId="1912"/>
    <cellStyle name="好_00省级(打印)" xfId="1913"/>
    <cellStyle name="好_00省级(定稿)" xfId="1914"/>
    <cellStyle name="好_03昭通" xfId="1915"/>
    <cellStyle name="好_0502通海县" xfId="1916"/>
    <cellStyle name="好_05潍坊" xfId="1917"/>
    <cellStyle name="好_05玉溪" xfId="1918"/>
    <cellStyle name="好_0605石屏县" xfId="1919"/>
    <cellStyle name="好_07临沂" xfId="1920"/>
    <cellStyle name="好_0904数据更新-公共专项指标待分配下达" xfId="4057"/>
    <cellStyle name="好_1003牟定县" xfId="1921"/>
    <cellStyle name="好_10月月报大表" xfId="1922"/>
    <cellStyle name="好_1110洱源县" xfId="1923"/>
    <cellStyle name="好_11大理" xfId="1924"/>
    <cellStyle name="好_12滨州" xfId="1925"/>
    <cellStyle name="好_2、土地面积、人口、粮食产量基本情况" xfId="1926"/>
    <cellStyle name="好_2006年分析表" xfId="1927"/>
    <cellStyle name="好_2006年基础数据" xfId="1928"/>
    <cellStyle name="好_2006年全省财力计算表（中央、决算）" xfId="1929"/>
    <cellStyle name="好_2006年水利统计指标统计表" xfId="1930"/>
    <cellStyle name="好_2006年在职人员情况" xfId="1931"/>
    <cellStyle name="好_2007年超收额预计（3000亿）" xfId="1932"/>
    <cellStyle name="好_2007年检察院案件数" xfId="1933"/>
    <cellStyle name="好_2007年可用财力" xfId="1934"/>
    <cellStyle name="好_2007年人员分部门统计表" xfId="1935"/>
    <cellStyle name="好_2007年政法部门业务指标" xfId="1936"/>
    <cellStyle name="好_2008年县级公安保障标准落实奖励经费分配测算" xfId="1937"/>
    <cellStyle name="好_2008云南省分县市中小学教职工统计表（教育厅提供）" xfId="1938"/>
    <cellStyle name="好_2009年一般性转移支付标准工资" xfId="1939"/>
    <cellStyle name="好_2009年一般性转移支付标准工资_~4190974" xfId="1940"/>
    <cellStyle name="好_2009年一般性转移支付标准工资_~5676413" xfId="1941"/>
    <cellStyle name="好_2009年一般性转移支付标准工资_不用软件计算9.1不考虑经费管理评价xl" xfId="1942"/>
    <cellStyle name="好_2009年一般性转移支付标准工资_地方配套按人均增幅控制8.30xl" xfId="1943"/>
    <cellStyle name="好_2009年一般性转移支付标准工资_地方配套按人均增幅控制8.30一般预算平均增幅、人均可用财力平均增幅两次控制、社会治安系数调整、案件数调整xl" xfId="1944"/>
    <cellStyle name="好_2009年一般性转移支付标准工资_地方配套按人均增幅控制8.31（调整结案率后）xl" xfId="1945"/>
    <cellStyle name="好_2009年一般性转移支付标准工资_奖励补助测算5.22测试" xfId="1946"/>
    <cellStyle name="好_2009年一般性转移支付标准工资_奖励补助测算5.23新" xfId="1947"/>
    <cellStyle name="好_2009年一般性转移支付标准工资_奖励补助测算5.24冯铸" xfId="1948"/>
    <cellStyle name="好_2009年一般性转移支付标准工资_奖励补助测算7.23" xfId="1949"/>
    <cellStyle name="好_2009年一般性转移支付标准工资_奖励补助测算7.25" xfId="1950"/>
    <cellStyle name="好_2009年一般性转移支付标准工资_奖励补助测算7.25 (version 1) (version 1)" xfId="1951"/>
    <cellStyle name="好_2011年09月月报大表" xfId="1952"/>
    <cellStyle name="好_2011年钦州港部门预算一上汇总（2011.1.10（更新）报市局版" xfId="4058"/>
    <cellStyle name="好_2011年钦州港部门预算一上汇总（2011.1.10（更新）报市局版_2011年市本级财政收支预算表（草案2011-1-20）容主任" xfId="4059"/>
    <cellStyle name="好_2011年钦州港部门预算一上汇总（2011.1.19（修改小汽车费和公用经费住房公积金）" xfId="4060"/>
    <cellStyle name="好_2011年市本级财政收支预算表（草案20101219）" xfId="4061"/>
    <cellStyle name="好_2011年市本级财政收支预算表（草案20101219）(1)" xfId="4062"/>
    <cellStyle name="好_2011年市本级财政收支预算表（草案20101219）(1)_2011年市本级财政收支预算表（草案2011-1-20）容主任" xfId="4063"/>
    <cellStyle name="好_2011年市本级财政收支预算表（草案20101219）_2011年市本级财政收支预算表（草案2011-1-20）容主任" xfId="4064"/>
    <cellStyle name="好_2011年市本级财政收支预算表（草案2011-4-15）★★" xfId="4065"/>
    <cellStyle name="好_2011年预算调整表(第二次调整)" xfId="4066"/>
    <cellStyle name="好_2013年非税收支预算" xfId="4067"/>
    <cellStyle name="好_2013年钦州港部门基本支出(12.03最新工资数）" xfId="4068"/>
    <cellStyle name="好_2013年钦州港部门预算一上汇总（10月22日报市局）" xfId="4069"/>
    <cellStyle name="好_2016部门预算支出项目" xfId="4070"/>
    <cellStyle name="好_2016部门预算支出项目_单位项目表-公共专项整理" xfId="4071"/>
    <cellStyle name="好_2016年单位项目指标-增加单位名称" xfId="1953"/>
    <cellStyle name="好_2016年预算编制（社保所20151013吴付审改后）" xfId="4072"/>
    <cellStyle name="好_2017年度市本级预算调整项目明细表汇总" xfId="1954"/>
    <cellStyle name="好_22湖南" xfId="1955"/>
    <cellStyle name="好_27重庆" xfId="1956"/>
    <cellStyle name="好_28四川" xfId="1957"/>
    <cellStyle name="好_30云南" xfId="1958"/>
    <cellStyle name="好_33甘肃" xfId="1959"/>
    <cellStyle name="好_34青海" xfId="1960"/>
    <cellStyle name="好_530623_2006年县级财政报表附表" xfId="1961"/>
    <cellStyle name="好_530629_2006年县级财政报表附表" xfId="1962"/>
    <cellStyle name="好_5334_2006年迪庆县级财政报表附表" xfId="1963"/>
    <cellStyle name="好_Book1" xfId="1964"/>
    <cellStyle name="好_Book1_1" xfId="1965"/>
    <cellStyle name="好_Book1_1_Book1" xfId="1966"/>
    <cellStyle name="好_Book1_2" xfId="1967"/>
    <cellStyle name="好_Book1_Book1" xfId="1968"/>
    <cellStyle name="好_Book2" xfId="1969"/>
    <cellStyle name="好_M01-2(州市补助收入)" xfId="1970"/>
    <cellStyle name="好_M03" xfId="1971"/>
    <cellStyle name="好_Sheet1" xfId="4073"/>
    <cellStyle name="好_本公支" xfId="1972"/>
    <cellStyle name="好_补充表" xfId="1973"/>
    <cellStyle name="好_不用软件计算9.1不考虑经费管理评价xl" xfId="1974"/>
    <cellStyle name="好_财政供养人员" xfId="1975"/>
    <cellStyle name="好_财政支出对上级的依赖程度" xfId="1976"/>
    <cellStyle name="好_城建部门" xfId="1977"/>
    <cellStyle name="好_单位专项" xfId="4074"/>
    <cellStyle name="好_单位专项_单位项目表-公共专项整理" xfId="4075"/>
    <cellStyle name="好_地方配套按人均增幅控制8.30xl" xfId="1978"/>
    <cellStyle name="好_地方配套按人均增幅控制8.30一般预算平均增幅、人均可用财力平均增幅两次控制、社会治安系数调整、案件数调整xl" xfId="1979"/>
    <cellStyle name="好_地方配套按人均增幅控制8.31（调整结案率后）xl" xfId="1980"/>
    <cellStyle name="好_第五部分(才淼、饶永宏）" xfId="1981"/>
    <cellStyle name="好_第一部分：综合全" xfId="1982"/>
    <cellStyle name="好_高中教师人数（教育厅1.6日提供）" xfId="1983"/>
    <cellStyle name="好_各市上报2013年收入任务分解落实方案" xfId="1984"/>
    <cellStyle name="好_汇总" xfId="1985"/>
    <cellStyle name="好_汇总-县级财政报表附表" xfId="1986"/>
    <cellStyle name="好_基础数据分析" xfId="1987"/>
    <cellStyle name="好_检验表" xfId="1988"/>
    <cellStyle name="好_检验表（调整后）" xfId="1989"/>
    <cellStyle name="好_江西超收收入安排（1-10月份）" xfId="1990"/>
    <cellStyle name="好_江西超收收入安排（1-10月份）新" xfId="1991"/>
    <cellStyle name="好_奖励补助测算5.22测试" xfId="1992"/>
    <cellStyle name="好_奖励补助测算5.23新" xfId="1993"/>
    <cellStyle name="好_奖励补助测算5.24冯铸" xfId="1994"/>
    <cellStyle name="好_奖励补助测算7.23" xfId="1995"/>
    <cellStyle name="好_奖励补助测算7.25" xfId="1996"/>
    <cellStyle name="好_奖励补助测算7.25 (version 1) (version 1)" xfId="1997"/>
    <cellStyle name="好_教师绩效工资测算表（离退休按各地上报数测算）2009年1月1日" xfId="1998"/>
    <cellStyle name="好_教育厅提供义务教育及高中教师人数（2009年1月6日）" xfId="1999"/>
    <cellStyle name="好_金融科2016年度预算调整明细表(含科目)" xfId="2000"/>
    <cellStyle name="好_历年教师人数" xfId="2001"/>
    <cellStyle name="好_丽江汇总" xfId="2002"/>
    <cellStyle name="好_辽宁省2007年1-10月份一般预算收入超收及安排情况统计表" xfId="2003"/>
    <cellStyle name="好_平邑" xfId="2004"/>
    <cellStyle name="好_钦北2012年财政预算表" xfId="2005"/>
    <cellStyle name="好_三季度－表二" xfId="2006"/>
    <cellStyle name="好_市本级2012年土地收支预算表12.11" xfId="4076"/>
    <cellStyle name="好_同德" xfId="2007"/>
    <cellStyle name="好_统计表" xfId="2008"/>
    <cellStyle name="好_卫生部门" xfId="2009"/>
    <cellStyle name="好_文体广播部门" xfId="2010"/>
    <cellStyle name="好_下半年禁毒办案经费分配2544.3万元" xfId="2011"/>
    <cellStyle name="好_下半年禁吸戒毒经费1000万元" xfId="2012"/>
    <cellStyle name="好_县级公安机关公用经费标准奖励测算方案（定稿）" xfId="2013"/>
    <cellStyle name="好_县级基础数据" xfId="2014"/>
    <cellStyle name="好_业务工作量指标" xfId="2015"/>
    <cellStyle name="好_义务教育阶段教职工人数（教育厅提供最终）" xfId="2016"/>
    <cellStyle name="好_预算项目调整" xfId="2017"/>
    <cellStyle name="好_云南农村义务教育统计表" xfId="2018"/>
    <cellStyle name="好_云南省2008年中小学教师人数统计表" xfId="2019"/>
    <cellStyle name="好_云南省2008年中小学教职工情况（教育厅提供20090101加工整理）" xfId="2020"/>
    <cellStyle name="好_云南省2008年转移支付测算——州市本级考核部分及政策性测算" xfId="2021"/>
    <cellStyle name="好_债券" xfId="4077"/>
    <cellStyle name="好_指标四" xfId="2022"/>
    <cellStyle name="好_指标五" xfId="2023"/>
    <cellStyle name="好_自治区本级政府性基金情况表" xfId="2024"/>
    <cellStyle name="后继超级链接" xfId="2025"/>
    <cellStyle name="后继超链接" xfId="2026"/>
    <cellStyle name="汇总 10" xfId="2027"/>
    <cellStyle name="汇总 11" xfId="2028"/>
    <cellStyle name="汇总 12" xfId="2029"/>
    <cellStyle name="汇总 13" xfId="2030"/>
    <cellStyle name="汇总 14" xfId="2031"/>
    <cellStyle name="汇总 15" xfId="2032"/>
    <cellStyle name="汇总 16" xfId="2033"/>
    <cellStyle name="汇总 17" xfId="2034"/>
    <cellStyle name="汇总 18" xfId="2035"/>
    <cellStyle name="汇总 19" xfId="2036"/>
    <cellStyle name="汇总 2" xfId="2037"/>
    <cellStyle name="汇总 2 10" xfId="2038"/>
    <cellStyle name="汇总 2 11" xfId="2039"/>
    <cellStyle name="汇总 2 12" xfId="2040"/>
    <cellStyle name="汇总 2 13" xfId="2041"/>
    <cellStyle name="汇总 2 14" xfId="2042"/>
    <cellStyle name="汇总 2 15" xfId="2043"/>
    <cellStyle name="汇总 2 16" xfId="2044"/>
    <cellStyle name="汇总 2 17" xfId="2045"/>
    <cellStyle name="汇总 2 18" xfId="2046"/>
    <cellStyle name="汇总 2 19" xfId="2047"/>
    <cellStyle name="汇总 2 2" xfId="2048"/>
    <cellStyle name="汇总 2 20" xfId="2049"/>
    <cellStyle name="汇总 2 21" xfId="2050"/>
    <cellStyle name="汇总 2 22" xfId="2051"/>
    <cellStyle name="汇总 2 23" xfId="2052"/>
    <cellStyle name="汇总 2 24" xfId="2053"/>
    <cellStyle name="汇总 2 25" xfId="2054"/>
    <cellStyle name="汇总 2 26" xfId="2055"/>
    <cellStyle name="汇总 2 27" xfId="2056"/>
    <cellStyle name="汇总 2 28" xfId="2057"/>
    <cellStyle name="汇总 2 29" xfId="2058"/>
    <cellStyle name="汇总 2 3" xfId="2059"/>
    <cellStyle name="汇总 2 4" xfId="2060"/>
    <cellStyle name="汇总 2 5" xfId="2061"/>
    <cellStyle name="汇总 2 6" xfId="2062"/>
    <cellStyle name="汇总 2 7" xfId="2063"/>
    <cellStyle name="汇总 2 8" xfId="2064"/>
    <cellStyle name="汇总 2 9" xfId="2065"/>
    <cellStyle name="汇总 2_P020150205548162852454" xfId="2066"/>
    <cellStyle name="汇总 20" xfId="2067"/>
    <cellStyle name="汇总 21" xfId="2068"/>
    <cellStyle name="汇总 22" xfId="2069"/>
    <cellStyle name="汇总 23" xfId="2070"/>
    <cellStyle name="汇总 24" xfId="2071"/>
    <cellStyle name="汇总 25" xfId="2072"/>
    <cellStyle name="汇总 26" xfId="4078"/>
    <cellStyle name="汇总 27" xfId="4079"/>
    <cellStyle name="汇总 28" xfId="4080"/>
    <cellStyle name="汇总 29" xfId="4081"/>
    <cellStyle name="汇总 3" xfId="2073"/>
    <cellStyle name="汇总 30" xfId="4082"/>
    <cellStyle name="汇总 31" xfId="4083"/>
    <cellStyle name="汇总 32" xfId="4084"/>
    <cellStyle name="汇总 33" xfId="4085"/>
    <cellStyle name="汇总 34" xfId="4086"/>
    <cellStyle name="汇总 35" xfId="4087"/>
    <cellStyle name="汇总 36" xfId="4088"/>
    <cellStyle name="汇总 37" xfId="4089"/>
    <cellStyle name="汇总 38" xfId="4090"/>
    <cellStyle name="汇总 39" xfId="4091"/>
    <cellStyle name="汇总 4" xfId="2074"/>
    <cellStyle name="汇总 40" xfId="4092"/>
    <cellStyle name="汇总 41" xfId="4093"/>
    <cellStyle name="汇总 42" xfId="4094"/>
    <cellStyle name="汇总 43" xfId="4095"/>
    <cellStyle name="汇总 44" xfId="4096"/>
    <cellStyle name="汇总 45" xfId="4097"/>
    <cellStyle name="汇总 46" xfId="4098"/>
    <cellStyle name="汇总 47" xfId="4099"/>
    <cellStyle name="汇总 48" xfId="4100"/>
    <cellStyle name="汇总 49" xfId="4101"/>
    <cellStyle name="汇总 5" xfId="2075"/>
    <cellStyle name="汇总 50" xfId="4102"/>
    <cellStyle name="汇总 51" xfId="4103"/>
    <cellStyle name="汇总 52" xfId="4104"/>
    <cellStyle name="汇总 53" xfId="4105"/>
    <cellStyle name="汇总 54" xfId="4106"/>
    <cellStyle name="汇总 55" xfId="4107"/>
    <cellStyle name="汇总 56" xfId="4108"/>
    <cellStyle name="汇总 57" xfId="4109"/>
    <cellStyle name="汇总 58" xfId="4110"/>
    <cellStyle name="汇总 59" xfId="4111"/>
    <cellStyle name="汇总 6" xfId="2076"/>
    <cellStyle name="汇总 60" xfId="4112"/>
    <cellStyle name="汇总 61" xfId="4113"/>
    <cellStyle name="汇总 62" xfId="4114"/>
    <cellStyle name="汇总 63" xfId="4115"/>
    <cellStyle name="汇总 64" xfId="4116"/>
    <cellStyle name="汇总 65" xfId="4117"/>
    <cellStyle name="汇总 66" xfId="4118"/>
    <cellStyle name="汇总 67" xfId="4119"/>
    <cellStyle name="汇总 68" xfId="4120"/>
    <cellStyle name="汇总 7" xfId="2077"/>
    <cellStyle name="汇总 8" xfId="2078"/>
    <cellStyle name="汇总 9" xfId="2079"/>
    <cellStyle name="计算 10" xfId="2080"/>
    <cellStyle name="计算 11" xfId="2081"/>
    <cellStyle name="计算 12" xfId="2082"/>
    <cellStyle name="计算 13" xfId="2083"/>
    <cellStyle name="计算 14" xfId="2084"/>
    <cellStyle name="计算 15" xfId="2085"/>
    <cellStyle name="计算 16" xfId="2086"/>
    <cellStyle name="计算 17" xfId="2087"/>
    <cellStyle name="计算 18" xfId="2088"/>
    <cellStyle name="计算 19" xfId="2089"/>
    <cellStyle name="计算 2" xfId="2090"/>
    <cellStyle name="计算 2 10" xfId="2091"/>
    <cellStyle name="计算 2 11" xfId="2092"/>
    <cellStyle name="计算 2 12" xfId="2093"/>
    <cellStyle name="计算 2 13" xfId="2094"/>
    <cellStyle name="计算 2 14" xfId="2095"/>
    <cellStyle name="计算 2 15" xfId="2096"/>
    <cellStyle name="计算 2 16" xfId="2097"/>
    <cellStyle name="计算 2 17" xfId="2098"/>
    <cellStyle name="计算 2 18" xfId="2099"/>
    <cellStyle name="计算 2 19" xfId="2100"/>
    <cellStyle name="计算 2 2" xfId="2101"/>
    <cellStyle name="计算 2 20" xfId="2102"/>
    <cellStyle name="计算 2 21" xfId="2103"/>
    <cellStyle name="计算 2 22" xfId="2104"/>
    <cellStyle name="计算 2 23" xfId="2105"/>
    <cellStyle name="计算 2 24" xfId="2106"/>
    <cellStyle name="计算 2 25" xfId="2107"/>
    <cellStyle name="计算 2 26" xfId="2108"/>
    <cellStyle name="计算 2 27" xfId="2109"/>
    <cellStyle name="计算 2 28" xfId="2110"/>
    <cellStyle name="计算 2 29" xfId="2111"/>
    <cellStyle name="计算 2 3" xfId="2112"/>
    <cellStyle name="计算 2 4" xfId="2113"/>
    <cellStyle name="计算 2 5" xfId="2114"/>
    <cellStyle name="计算 2 6" xfId="2115"/>
    <cellStyle name="计算 2 7" xfId="2116"/>
    <cellStyle name="计算 2 8" xfId="2117"/>
    <cellStyle name="计算 2 9" xfId="2118"/>
    <cellStyle name="计算 2_P020150205548162852454" xfId="2119"/>
    <cellStyle name="计算 20" xfId="2120"/>
    <cellStyle name="计算 21" xfId="2121"/>
    <cellStyle name="计算 22" xfId="2122"/>
    <cellStyle name="计算 23" xfId="2123"/>
    <cellStyle name="计算 24" xfId="2124"/>
    <cellStyle name="计算 25" xfId="2125"/>
    <cellStyle name="计算 26" xfId="4121"/>
    <cellStyle name="计算 27" xfId="4122"/>
    <cellStyle name="计算 28" xfId="4123"/>
    <cellStyle name="计算 29" xfId="4124"/>
    <cellStyle name="计算 3" xfId="2126"/>
    <cellStyle name="计算 30" xfId="4125"/>
    <cellStyle name="计算 31" xfId="4126"/>
    <cellStyle name="计算 32" xfId="4127"/>
    <cellStyle name="计算 33" xfId="4128"/>
    <cellStyle name="计算 34" xfId="4129"/>
    <cellStyle name="计算 35" xfId="4130"/>
    <cellStyle name="计算 36" xfId="4131"/>
    <cellStyle name="计算 37" xfId="4132"/>
    <cellStyle name="计算 38" xfId="4133"/>
    <cellStyle name="计算 39" xfId="4134"/>
    <cellStyle name="计算 4" xfId="2127"/>
    <cellStyle name="计算 40" xfId="4135"/>
    <cellStyle name="计算 41" xfId="4136"/>
    <cellStyle name="计算 42" xfId="4137"/>
    <cellStyle name="计算 43" xfId="4138"/>
    <cellStyle name="计算 44" xfId="4139"/>
    <cellStyle name="计算 45" xfId="4140"/>
    <cellStyle name="计算 46" xfId="4141"/>
    <cellStyle name="计算 47" xfId="4142"/>
    <cellStyle name="计算 48" xfId="4143"/>
    <cellStyle name="计算 49" xfId="4144"/>
    <cellStyle name="计算 5" xfId="2128"/>
    <cellStyle name="计算 50" xfId="4145"/>
    <cellStyle name="计算 51" xfId="4146"/>
    <cellStyle name="计算 52" xfId="4147"/>
    <cellStyle name="计算 53" xfId="4148"/>
    <cellStyle name="计算 54" xfId="4149"/>
    <cellStyle name="计算 55" xfId="4150"/>
    <cellStyle name="计算 56" xfId="4151"/>
    <cellStyle name="计算 57" xfId="4152"/>
    <cellStyle name="计算 58" xfId="4153"/>
    <cellStyle name="计算 59" xfId="4154"/>
    <cellStyle name="计算 6" xfId="2129"/>
    <cellStyle name="计算 60" xfId="4155"/>
    <cellStyle name="计算 61" xfId="4156"/>
    <cellStyle name="计算 62" xfId="4157"/>
    <cellStyle name="计算 63" xfId="4158"/>
    <cellStyle name="计算 64" xfId="4159"/>
    <cellStyle name="计算 65" xfId="4160"/>
    <cellStyle name="计算 66" xfId="4161"/>
    <cellStyle name="计算 67" xfId="4162"/>
    <cellStyle name="计算 68" xfId="4163"/>
    <cellStyle name="计算 7" xfId="2130"/>
    <cellStyle name="计算 8" xfId="2131"/>
    <cellStyle name="计算 9" xfId="2132"/>
    <cellStyle name="检查单元格 10" xfId="2133"/>
    <cellStyle name="检查单元格 11" xfId="2134"/>
    <cellStyle name="检查单元格 12" xfId="2135"/>
    <cellStyle name="检查单元格 13" xfId="2136"/>
    <cellStyle name="检查单元格 14" xfId="2137"/>
    <cellStyle name="检查单元格 15" xfId="2138"/>
    <cellStyle name="检查单元格 16" xfId="2139"/>
    <cellStyle name="检查单元格 17" xfId="2140"/>
    <cellStyle name="检查单元格 18" xfId="2141"/>
    <cellStyle name="检查单元格 19" xfId="2142"/>
    <cellStyle name="检查单元格 2" xfId="2143"/>
    <cellStyle name="检查单元格 2 10" xfId="2144"/>
    <cellStyle name="检查单元格 2 11" xfId="2145"/>
    <cellStyle name="检查单元格 2 12" xfId="2146"/>
    <cellStyle name="检查单元格 2 13" xfId="2147"/>
    <cellStyle name="检查单元格 2 14" xfId="2148"/>
    <cellStyle name="检查单元格 2 15" xfId="2149"/>
    <cellStyle name="检查单元格 2 16" xfId="2150"/>
    <cellStyle name="检查单元格 2 17" xfId="2151"/>
    <cellStyle name="检查单元格 2 18" xfId="2152"/>
    <cellStyle name="检查单元格 2 19" xfId="2153"/>
    <cellStyle name="检查单元格 2 2" xfId="2154"/>
    <cellStyle name="检查单元格 2 20" xfId="2155"/>
    <cellStyle name="检查单元格 2 21" xfId="2156"/>
    <cellStyle name="检查单元格 2 22" xfId="2157"/>
    <cellStyle name="检查单元格 2 23" xfId="2158"/>
    <cellStyle name="检查单元格 2 24" xfId="2159"/>
    <cellStyle name="检查单元格 2 25" xfId="2160"/>
    <cellStyle name="检查单元格 2 26" xfId="2161"/>
    <cellStyle name="检查单元格 2 27" xfId="2162"/>
    <cellStyle name="检查单元格 2 28" xfId="2163"/>
    <cellStyle name="检查单元格 2 29" xfId="2164"/>
    <cellStyle name="检查单元格 2 3" xfId="2165"/>
    <cellStyle name="检查单元格 2 4" xfId="2166"/>
    <cellStyle name="检查单元格 2 5" xfId="2167"/>
    <cellStyle name="检查单元格 2 6" xfId="2168"/>
    <cellStyle name="检查单元格 2 7" xfId="2169"/>
    <cellStyle name="检查单元格 2 8" xfId="2170"/>
    <cellStyle name="检查单元格 2 9" xfId="2171"/>
    <cellStyle name="检查单元格 2_P020150205548162852454" xfId="2172"/>
    <cellStyle name="检查单元格 20" xfId="2173"/>
    <cellStyle name="检查单元格 21" xfId="2174"/>
    <cellStyle name="检查单元格 22" xfId="2175"/>
    <cellStyle name="检查单元格 23" xfId="2176"/>
    <cellStyle name="检查单元格 24" xfId="2177"/>
    <cellStyle name="检查单元格 25" xfId="2178"/>
    <cellStyle name="检查单元格 26" xfId="4164"/>
    <cellStyle name="检查单元格 27" xfId="4165"/>
    <cellStyle name="检查单元格 28" xfId="4166"/>
    <cellStyle name="检查单元格 29" xfId="4167"/>
    <cellStyle name="检查单元格 3" xfId="2179"/>
    <cellStyle name="检查单元格 30" xfId="4168"/>
    <cellStyle name="检查单元格 31" xfId="4169"/>
    <cellStyle name="检查单元格 32" xfId="4170"/>
    <cellStyle name="检查单元格 33" xfId="4171"/>
    <cellStyle name="检查单元格 34" xfId="4172"/>
    <cellStyle name="检查单元格 35" xfId="4173"/>
    <cellStyle name="检查单元格 36" xfId="4174"/>
    <cellStyle name="检查单元格 37" xfId="4175"/>
    <cellStyle name="检查单元格 38" xfId="4176"/>
    <cellStyle name="检查单元格 39" xfId="4177"/>
    <cellStyle name="检查单元格 4" xfId="2180"/>
    <cellStyle name="检查单元格 40" xfId="4178"/>
    <cellStyle name="检查单元格 41" xfId="4179"/>
    <cellStyle name="检查单元格 42" xfId="4180"/>
    <cellStyle name="检查单元格 43" xfId="4181"/>
    <cellStyle name="检查单元格 44" xfId="4182"/>
    <cellStyle name="检查单元格 45" xfId="4183"/>
    <cellStyle name="检查单元格 46" xfId="4184"/>
    <cellStyle name="检查单元格 47" xfId="4185"/>
    <cellStyle name="检查单元格 48" xfId="4186"/>
    <cellStyle name="检查单元格 49" xfId="4187"/>
    <cellStyle name="检查单元格 5" xfId="2181"/>
    <cellStyle name="检查单元格 50" xfId="4188"/>
    <cellStyle name="检查单元格 51" xfId="4189"/>
    <cellStyle name="检查单元格 52" xfId="4190"/>
    <cellStyle name="检查单元格 53" xfId="4191"/>
    <cellStyle name="检查单元格 54" xfId="4192"/>
    <cellStyle name="检查单元格 55" xfId="4193"/>
    <cellStyle name="检查单元格 56" xfId="4194"/>
    <cellStyle name="检查单元格 57" xfId="4195"/>
    <cellStyle name="检查单元格 58" xfId="4196"/>
    <cellStyle name="检查单元格 59" xfId="4197"/>
    <cellStyle name="检查单元格 6" xfId="2182"/>
    <cellStyle name="检查单元格 60" xfId="4198"/>
    <cellStyle name="检查单元格 61" xfId="4199"/>
    <cellStyle name="检查单元格 62" xfId="4200"/>
    <cellStyle name="检查单元格 63" xfId="4201"/>
    <cellStyle name="检查单元格 64" xfId="4202"/>
    <cellStyle name="检查单元格 65" xfId="4203"/>
    <cellStyle name="检查单元格 66" xfId="4204"/>
    <cellStyle name="检查单元格 67" xfId="4205"/>
    <cellStyle name="检查单元格 68" xfId="4206"/>
    <cellStyle name="检查单元格 7" xfId="2183"/>
    <cellStyle name="检查单元格 8" xfId="2184"/>
    <cellStyle name="检查单元格 9" xfId="2185"/>
    <cellStyle name="解释性文本 10" xfId="2186"/>
    <cellStyle name="解释性文本 11" xfId="2187"/>
    <cellStyle name="解释性文本 12" xfId="2188"/>
    <cellStyle name="解释性文本 13" xfId="2189"/>
    <cellStyle name="解释性文本 14" xfId="2190"/>
    <cellStyle name="解释性文本 15" xfId="2191"/>
    <cellStyle name="解释性文本 16" xfId="2192"/>
    <cellStyle name="解释性文本 17" xfId="2193"/>
    <cellStyle name="解释性文本 18" xfId="2194"/>
    <cellStyle name="解释性文本 19" xfId="2195"/>
    <cellStyle name="解释性文本 2" xfId="2196"/>
    <cellStyle name="解释性文本 2 10" xfId="2197"/>
    <cellStyle name="解释性文本 2 11" xfId="2198"/>
    <cellStyle name="解释性文本 2 12" xfId="2199"/>
    <cellStyle name="解释性文本 2 13" xfId="2200"/>
    <cellStyle name="解释性文本 2 14" xfId="2201"/>
    <cellStyle name="解释性文本 2 15" xfId="2202"/>
    <cellStyle name="解释性文本 2 16" xfId="2203"/>
    <cellStyle name="解释性文本 2 17" xfId="2204"/>
    <cellStyle name="解释性文本 2 18" xfId="2205"/>
    <cellStyle name="解释性文本 2 19" xfId="2206"/>
    <cellStyle name="解释性文本 2 2" xfId="2207"/>
    <cellStyle name="解释性文本 2 20" xfId="2208"/>
    <cellStyle name="解释性文本 2 21" xfId="2209"/>
    <cellStyle name="解释性文本 2 22" xfId="2210"/>
    <cellStyle name="解释性文本 2 23" xfId="2211"/>
    <cellStyle name="解释性文本 2 24" xfId="2212"/>
    <cellStyle name="解释性文本 2 25" xfId="2213"/>
    <cellStyle name="解释性文本 2 26" xfId="2214"/>
    <cellStyle name="解释性文本 2 27" xfId="2215"/>
    <cellStyle name="解释性文本 2 28" xfId="2216"/>
    <cellStyle name="解释性文本 2 29" xfId="2217"/>
    <cellStyle name="解释性文本 2 3" xfId="2218"/>
    <cellStyle name="解释性文本 2 4" xfId="2219"/>
    <cellStyle name="解释性文本 2 5" xfId="2220"/>
    <cellStyle name="解释性文本 2 6" xfId="2221"/>
    <cellStyle name="解释性文本 2 7" xfId="2222"/>
    <cellStyle name="解释性文本 2 8" xfId="2223"/>
    <cellStyle name="解释性文本 2 9" xfId="2224"/>
    <cellStyle name="解释性文本 2_本公支" xfId="2225"/>
    <cellStyle name="解释性文本 20" xfId="2226"/>
    <cellStyle name="解释性文本 21" xfId="2227"/>
    <cellStyle name="解释性文本 22" xfId="2228"/>
    <cellStyle name="解释性文本 23" xfId="2229"/>
    <cellStyle name="解释性文本 24" xfId="2230"/>
    <cellStyle name="解释性文本 25" xfId="2231"/>
    <cellStyle name="解释性文本 26" xfId="4207"/>
    <cellStyle name="解释性文本 27" xfId="4208"/>
    <cellStyle name="解释性文本 28" xfId="4209"/>
    <cellStyle name="解释性文本 29" xfId="4210"/>
    <cellStyle name="解释性文本 3" xfId="2232"/>
    <cellStyle name="解释性文本 30" xfId="4211"/>
    <cellStyle name="解释性文本 31" xfId="4212"/>
    <cellStyle name="解释性文本 32" xfId="4213"/>
    <cellStyle name="解释性文本 33" xfId="4214"/>
    <cellStyle name="解释性文本 34" xfId="4215"/>
    <cellStyle name="解释性文本 35" xfId="4216"/>
    <cellStyle name="解释性文本 36" xfId="4217"/>
    <cellStyle name="解释性文本 37" xfId="4218"/>
    <cellStyle name="解释性文本 38" xfId="4219"/>
    <cellStyle name="解释性文本 39" xfId="4220"/>
    <cellStyle name="解释性文本 4" xfId="2233"/>
    <cellStyle name="解释性文本 40" xfId="4221"/>
    <cellStyle name="解释性文本 41" xfId="4222"/>
    <cellStyle name="解释性文本 42" xfId="4223"/>
    <cellStyle name="解释性文本 43" xfId="4224"/>
    <cellStyle name="解释性文本 44" xfId="4225"/>
    <cellStyle name="解释性文本 45" xfId="4226"/>
    <cellStyle name="解释性文本 46" xfId="4227"/>
    <cellStyle name="解释性文本 47" xfId="4228"/>
    <cellStyle name="解释性文本 48" xfId="4229"/>
    <cellStyle name="解释性文本 49" xfId="4230"/>
    <cellStyle name="解释性文本 5" xfId="2234"/>
    <cellStyle name="解释性文本 50" xfId="4231"/>
    <cellStyle name="解释性文本 51" xfId="4232"/>
    <cellStyle name="解释性文本 52" xfId="4233"/>
    <cellStyle name="解释性文本 53" xfId="4234"/>
    <cellStyle name="解释性文本 54" xfId="4235"/>
    <cellStyle name="解释性文本 55" xfId="4236"/>
    <cellStyle name="解释性文本 56" xfId="4237"/>
    <cellStyle name="解释性文本 57" xfId="4238"/>
    <cellStyle name="解释性文本 58" xfId="4239"/>
    <cellStyle name="解释性文本 59" xfId="4240"/>
    <cellStyle name="解释性文本 6" xfId="2235"/>
    <cellStyle name="解释性文本 60" xfId="4241"/>
    <cellStyle name="解释性文本 61" xfId="4242"/>
    <cellStyle name="解释性文本 62" xfId="4243"/>
    <cellStyle name="解释性文本 63" xfId="4244"/>
    <cellStyle name="解释性文本 64" xfId="4245"/>
    <cellStyle name="解释性文本 65" xfId="4246"/>
    <cellStyle name="解释性文本 66" xfId="4247"/>
    <cellStyle name="解释性文本 67" xfId="4248"/>
    <cellStyle name="解释性文本 68" xfId="4249"/>
    <cellStyle name="解释性文本 7" xfId="2236"/>
    <cellStyle name="解释性文本 8" xfId="2237"/>
    <cellStyle name="解释性文本 9" xfId="2238"/>
    <cellStyle name="借出原因" xfId="2239"/>
    <cellStyle name="警告文本 10" xfId="2240"/>
    <cellStyle name="警告文本 11" xfId="2241"/>
    <cellStyle name="警告文本 12" xfId="2242"/>
    <cellStyle name="警告文本 13" xfId="2243"/>
    <cellStyle name="警告文本 14" xfId="2244"/>
    <cellStyle name="警告文本 15" xfId="2245"/>
    <cellStyle name="警告文本 16" xfId="2246"/>
    <cellStyle name="警告文本 17" xfId="2247"/>
    <cellStyle name="警告文本 18" xfId="2248"/>
    <cellStyle name="警告文本 19" xfId="2249"/>
    <cellStyle name="警告文本 2" xfId="2250"/>
    <cellStyle name="警告文本 2 10" xfId="2251"/>
    <cellStyle name="警告文本 2 11" xfId="2252"/>
    <cellStyle name="警告文本 2 12" xfId="2253"/>
    <cellStyle name="警告文本 2 13" xfId="2254"/>
    <cellStyle name="警告文本 2 14" xfId="2255"/>
    <cellStyle name="警告文本 2 15" xfId="2256"/>
    <cellStyle name="警告文本 2 16" xfId="2257"/>
    <cellStyle name="警告文本 2 17" xfId="2258"/>
    <cellStyle name="警告文本 2 18" xfId="2259"/>
    <cellStyle name="警告文本 2 19" xfId="2260"/>
    <cellStyle name="警告文本 2 2" xfId="2261"/>
    <cellStyle name="警告文本 2 20" xfId="2262"/>
    <cellStyle name="警告文本 2 21" xfId="2263"/>
    <cellStyle name="警告文本 2 22" xfId="2264"/>
    <cellStyle name="警告文本 2 23" xfId="2265"/>
    <cellStyle name="警告文本 2 24" xfId="2266"/>
    <cellStyle name="警告文本 2 25" xfId="2267"/>
    <cellStyle name="警告文本 2 26" xfId="2268"/>
    <cellStyle name="警告文本 2 27" xfId="2269"/>
    <cellStyle name="警告文本 2 28" xfId="2270"/>
    <cellStyle name="警告文本 2 29" xfId="2271"/>
    <cellStyle name="警告文本 2 3" xfId="2272"/>
    <cellStyle name="警告文本 2 4" xfId="2273"/>
    <cellStyle name="警告文本 2 5" xfId="2274"/>
    <cellStyle name="警告文本 2 6" xfId="2275"/>
    <cellStyle name="警告文本 2 7" xfId="2276"/>
    <cellStyle name="警告文本 2 8" xfId="2277"/>
    <cellStyle name="警告文本 2 9" xfId="2278"/>
    <cellStyle name="警告文本 2_本公支" xfId="2279"/>
    <cellStyle name="警告文本 20" xfId="2280"/>
    <cellStyle name="警告文本 21" xfId="2281"/>
    <cellStyle name="警告文本 22" xfId="2282"/>
    <cellStyle name="警告文本 23" xfId="2283"/>
    <cellStyle name="警告文本 24" xfId="2284"/>
    <cellStyle name="警告文本 25" xfId="2285"/>
    <cellStyle name="警告文本 26" xfId="4250"/>
    <cellStyle name="警告文本 27" xfId="4251"/>
    <cellStyle name="警告文本 28" xfId="4252"/>
    <cellStyle name="警告文本 29" xfId="4253"/>
    <cellStyle name="警告文本 3" xfId="2286"/>
    <cellStyle name="警告文本 30" xfId="4254"/>
    <cellStyle name="警告文本 31" xfId="4255"/>
    <cellStyle name="警告文本 32" xfId="4256"/>
    <cellStyle name="警告文本 33" xfId="4257"/>
    <cellStyle name="警告文本 34" xfId="4258"/>
    <cellStyle name="警告文本 35" xfId="4259"/>
    <cellStyle name="警告文本 36" xfId="4260"/>
    <cellStyle name="警告文本 37" xfId="4261"/>
    <cellStyle name="警告文本 38" xfId="4262"/>
    <cellStyle name="警告文本 39" xfId="4263"/>
    <cellStyle name="警告文本 4" xfId="2287"/>
    <cellStyle name="警告文本 40" xfId="4264"/>
    <cellStyle name="警告文本 41" xfId="4265"/>
    <cellStyle name="警告文本 42" xfId="4266"/>
    <cellStyle name="警告文本 43" xfId="4267"/>
    <cellStyle name="警告文本 44" xfId="4268"/>
    <cellStyle name="警告文本 45" xfId="4269"/>
    <cellStyle name="警告文本 46" xfId="4270"/>
    <cellStyle name="警告文本 47" xfId="4271"/>
    <cellStyle name="警告文本 48" xfId="4272"/>
    <cellStyle name="警告文本 49" xfId="4273"/>
    <cellStyle name="警告文本 5" xfId="2288"/>
    <cellStyle name="警告文本 50" xfId="4274"/>
    <cellStyle name="警告文本 51" xfId="4275"/>
    <cellStyle name="警告文本 52" xfId="4276"/>
    <cellStyle name="警告文本 53" xfId="4277"/>
    <cellStyle name="警告文本 54" xfId="4278"/>
    <cellStyle name="警告文本 55" xfId="4279"/>
    <cellStyle name="警告文本 56" xfId="4280"/>
    <cellStyle name="警告文本 57" xfId="4281"/>
    <cellStyle name="警告文本 58" xfId="4282"/>
    <cellStyle name="警告文本 59" xfId="4283"/>
    <cellStyle name="警告文本 6" xfId="2289"/>
    <cellStyle name="警告文本 60" xfId="4284"/>
    <cellStyle name="警告文本 61" xfId="4285"/>
    <cellStyle name="警告文本 62" xfId="4286"/>
    <cellStyle name="警告文本 63" xfId="4287"/>
    <cellStyle name="警告文本 64" xfId="4288"/>
    <cellStyle name="警告文本 65" xfId="4289"/>
    <cellStyle name="警告文本 66" xfId="4290"/>
    <cellStyle name="警告文本 67" xfId="4291"/>
    <cellStyle name="警告文本 68" xfId="4292"/>
    <cellStyle name="警告文本 7" xfId="2290"/>
    <cellStyle name="警告文本 8" xfId="2291"/>
    <cellStyle name="警告文本 9" xfId="2292"/>
    <cellStyle name="链接单元格 10" xfId="2293"/>
    <cellStyle name="链接单元格 11" xfId="2294"/>
    <cellStyle name="链接单元格 12" xfId="2295"/>
    <cellStyle name="链接单元格 13" xfId="2296"/>
    <cellStyle name="链接单元格 14" xfId="2297"/>
    <cellStyle name="链接单元格 15" xfId="2298"/>
    <cellStyle name="链接单元格 16" xfId="2299"/>
    <cellStyle name="链接单元格 17" xfId="2300"/>
    <cellStyle name="链接单元格 18" xfId="2301"/>
    <cellStyle name="链接单元格 19" xfId="2302"/>
    <cellStyle name="链接单元格 2" xfId="2303"/>
    <cellStyle name="链接单元格 2 10" xfId="2304"/>
    <cellStyle name="链接单元格 2 11" xfId="2305"/>
    <cellStyle name="链接单元格 2 12" xfId="2306"/>
    <cellStyle name="链接单元格 2 13" xfId="2307"/>
    <cellStyle name="链接单元格 2 14" xfId="2308"/>
    <cellStyle name="链接单元格 2 15" xfId="2309"/>
    <cellStyle name="链接单元格 2 16" xfId="2310"/>
    <cellStyle name="链接单元格 2 17" xfId="2311"/>
    <cellStyle name="链接单元格 2 18" xfId="2312"/>
    <cellStyle name="链接单元格 2 19" xfId="2313"/>
    <cellStyle name="链接单元格 2 2" xfId="2314"/>
    <cellStyle name="链接单元格 2 20" xfId="2315"/>
    <cellStyle name="链接单元格 2 21" xfId="2316"/>
    <cellStyle name="链接单元格 2 22" xfId="2317"/>
    <cellStyle name="链接单元格 2 23" xfId="2318"/>
    <cellStyle name="链接单元格 2 24" xfId="2319"/>
    <cellStyle name="链接单元格 2 25" xfId="2320"/>
    <cellStyle name="链接单元格 2 26" xfId="2321"/>
    <cellStyle name="链接单元格 2 27" xfId="2322"/>
    <cellStyle name="链接单元格 2 28" xfId="2323"/>
    <cellStyle name="链接单元格 2 29" xfId="2324"/>
    <cellStyle name="链接单元格 2 3" xfId="2325"/>
    <cellStyle name="链接单元格 2 4" xfId="2326"/>
    <cellStyle name="链接单元格 2 5" xfId="2327"/>
    <cellStyle name="链接单元格 2 6" xfId="2328"/>
    <cellStyle name="链接单元格 2 7" xfId="2329"/>
    <cellStyle name="链接单元格 2 8" xfId="2330"/>
    <cellStyle name="链接单元格 2 9" xfId="2331"/>
    <cellStyle name="链接单元格 2_P020150205548162852454" xfId="2332"/>
    <cellStyle name="链接单元格 20" xfId="2333"/>
    <cellStyle name="链接单元格 21" xfId="2334"/>
    <cellStyle name="链接单元格 22" xfId="2335"/>
    <cellStyle name="链接单元格 23" xfId="2336"/>
    <cellStyle name="链接单元格 24" xfId="2337"/>
    <cellStyle name="链接单元格 25" xfId="2338"/>
    <cellStyle name="链接单元格 26" xfId="4293"/>
    <cellStyle name="链接单元格 27" xfId="4294"/>
    <cellStyle name="链接单元格 28" xfId="4295"/>
    <cellStyle name="链接单元格 29" xfId="4296"/>
    <cellStyle name="链接单元格 3" xfId="2339"/>
    <cellStyle name="链接单元格 30" xfId="4297"/>
    <cellStyle name="链接单元格 31" xfId="4298"/>
    <cellStyle name="链接单元格 32" xfId="4299"/>
    <cellStyle name="链接单元格 33" xfId="4300"/>
    <cellStyle name="链接单元格 34" xfId="4301"/>
    <cellStyle name="链接单元格 35" xfId="4302"/>
    <cellStyle name="链接单元格 36" xfId="4303"/>
    <cellStyle name="链接单元格 37" xfId="4304"/>
    <cellStyle name="链接单元格 38" xfId="4305"/>
    <cellStyle name="链接单元格 39" xfId="4306"/>
    <cellStyle name="链接单元格 4" xfId="2340"/>
    <cellStyle name="链接单元格 40" xfId="4307"/>
    <cellStyle name="链接单元格 41" xfId="4308"/>
    <cellStyle name="链接单元格 42" xfId="4309"/>
    <cellStyle name="链接单元格 43" xfId="4310"/>
    <cellStyle name="链接单元格 44" xfId="4311"/>
    <cellStyle name="链接单元格 45" xfId="4312"/>
    <cellStyle name="链接单元格 46" xfId="4313"/>
    <cellStyle name="链接单元格 47" xfId="4314"/>
    <cellStyle name="链接单元格 48" xfId="4315"/>
    <cellStyle name="链接单元格 49" xfId="4316"/>
    <cellStyle name="链接单元格 5" xfId="2341"/>
    <cellStyle name="链接单元格 50" xfId="4317"/>
    <cellStyle name="链接单元格 51" xfId="4318"/>
    <cellStyle name="链接单元格 52" xfId="4319"/>
    <cellStyle name="链接单元格 53" xfId="4320"/>
    <cellStyle name="链接单元格 54" xfId="4321"/>
    <cellStyle name="链接单元格 55" xfId="4322"/>
    <cellStyle name="链接单元格 56" xfId="4323"/>
    <cellStyle name="链接单元格 57" xfId="4324"/>
    <cellStyle name="链接单元格 58" xfId="4325"/>
    <cellStyle name="链接单元格 59" xfId="4326"/>
    <cellStyle name="链接单元格 6" xfId="2342"/>
    <cellStyle name="链接单元格 60" xfId="4327"/>
    <cellStyle name="链接单元格 61" xfId="4328"/>
    <cellStyle name="链接单元格 62" xfId="4329"/>
    <cellStyle name="链接单元格 63" xfId="4330"/>
    <cellStyle name="链接单元格 64" xfId="4331"/>
    <cellStyle name="链接单元格 65" xfId="4332"/>
    <cellStyle name="链接单元格 66" xfId="4333"/>
    <cellStyle name="链接单元格 67" xfId="4334"/>
    <cellStyle name="链接单元格 68" xfId="4335"/>
    <cellStyle name="链接单元格 7" xfId="2343"/>
    <cellStyle name="链接单元格 8" xfId="2344"/>
    <cellStyle name="链接单元格 9" xfId="2345"/>
    <cellStyle name="콤마 [0]_BOILER-CO1" xfId="2905"/>
    <cellStyle name="콤마_BOILER-CO1" xfId="2906"/>
    <cellStyle name="통화 [0]_BOILER-CO1" xfId="2907"/>
    <cellStyle name="통화_BOILER-CO1" xfId="2908"/>
    <cellStyle name="표준_0N-HANDLING " xfId="2909"/>
    <cellStyle name="霓付 [0]_ +Foil &amp; -FOIL &amp; PAPER" xfId="2346"/>
    <cellStyle name="霓付_ +Foil &amp; -FOIL &amp; PAPER" xfId="2347"/>
    <cellStyle name="烹拳 [0]_ +Foil &amp; -FOIL &amp; PAPER" xfId="2348"/>
    <cellStyle name="烹拳_ +Foil &amp; -FOIL &amp; PAPER" xfId="2349"/>
    <cellStyle name="普通_ 白土" xfId="2350"/>
    <cellStyle name="千分位[0]_ 白土" xfId="2351"/>
    <cellStyle name="千分位_ 白土" xfId="2352"/>
    <cellStyle name="千位[0]_ 方正PC" xfId="2353"/>
    <cellStyle name="千位_ 方正PC" xfId="2354"/>
    <cellStyle name="千位分隔 10" xfId="4336"/>
    <cellStyle name="千位分隔 11" xfId="4337"/>
    <cellStyle name="千位分隔 12" xfId="4338"/>
    <cellStyle name="千位分隔 13" xfId="4339"/>
    <cellStyle name="千位分隔 2" xfId="2355"/>
    <cellStyle name="千位分隔 3" xfId="2356"/>
    <cellStyle name="千位分隔 4" xfId="2910"/>
    <cellStyle name="千位分隔 5" xfId="2357"/>
    <cellStyle name="千位分隔 6" xfId="4340"/>
    <cellStyle name="千位分隔 7" xfId="4341"/>
    <cellStyle name="千位分隔 8" xfId="4342"/>
    <cellStyle name="千位分隔 9" xfId="4343"/>
    <cellStyle name="千位分隔[0]" xfId="4783" builtinId="6"/>
    <cellStyle name="千位分隔[0] 2" xfId="2358"/>
    <cellStyle name="千位分隔[0] 3" xfId="2359"/>
    <cellStyle name="千位分季_新建 Microsoft Excel 工作表" xfId="2360"/>
    <cellStyle name="钎霖_4岿角利" xfId="2361"/>
    <cellStyle name="强调 1" xfId="2362"/>
    <cellStyle name="强调 2" xfId="2363"/>
    <cellStyle name="强调 3" xfId="2364"/>
    <cellStyle name="强调文字颜色 1 10" xfId="2365"/>
    <cellStyle name="强调文字颜色 1 11" xfId="2366"/>
    <cellStyle name="强调文字颜色 1 12" xfId="2367"/>
    <cellStyle name="强调文字颜色 1 13" xfId="2368"/>
    <cellStyle name="强调文字颜色 1 14" xfId="2369"/>
    <cellStyle name="强调文字颜色 1 15" xfId="2370"/>
    <cellStyle name="强调文字颜色 1 16" xfId="2371"/>
    <cellStyle name="强调文字颜色 1 17" xfId="2372"/>
    <cellStyle name="强调文字颜色 1 18" xfId="2373"/>
    <cellStyle name="强调文字颜色 1 19" xfId="2374"/>
    <cellStyle name="强调文字颜色 1 2" xfId="2375"/>
    <cellStyle name="强调文字颜色 1 2 10" xfId="2376"/>
    <cellStyle name="强调文字颜色 1 2 11" xfId="2377"/>
    <cellStyle name="强调文字颜色 1 2 12" xfId="2378"/>
    <cellStyle name="强调文字颜色 1 2 13" xfId="2379"/>
    <cellStyle name="强调文字颜色 1 2 14" xfId="2380"/>
    <cellStyle name="强调文字颜色 1 2 15" xfId="2381"/>
    <cellStyle name="强调文字颜色 1 2 16" xfId="2382"/>
    <cellStyle name="强调文字颜色 1 2 17" xfId="2383"/>
    <cellStyle name="强调文字颜色 1 2 18" xfId="2384"/>
    <cellStyle name="强调文字颜色 1 2 19" xfId="2385"/>
    <cellStyle name="强调文字颜色 1 2 2" xfId="2386"/>
    <cellStyle name="强调文字颜色 1 2 20" xfId="2387"/>
    <cellStyle name="强调文字颜色 1 2 21" xfId="2388"/>
    <cellStyle name="强调文字颜色 1 2 22" xfId="2389"/>
    <cellStyle name="强调文字颜色 1 2 23" xfId="2390"/>
    <cellStyle name="强调文字颜色 1 2 24" xfId="2391"/>
    <cellStyle name="强调文字颜色 1 2 25" xfId="2392"/>
    <cellStyle name="强调文字颜色 1 2 26" xfId="2393"/>
    <cellStyle name="强调文字颜色 1 2 27" xfId="2394"/>
    <cellStyle name="强调文字颜色 1 2 28" xfId="2395"/>
    <cellStyle name="强调文字颜色 1 2 29" xfId="2396"/>
    <cellStyle name="强调文字颜色 1 2 3" xfId="2397"/>
    <cellStyle name="强调文字颜色 1 2 4" xfId="2398"/>
    <cellStyle name="强调文字颜色 1 2 5" xfId="2399"/>
    <cellStyle name="强调文字颜色 1 2 6" xfId="2400"/>
    <cellStyle name="强调文字颜色 1 2 7" xfId="2401"/>
    <cellStyle name="强调文字颜色 1 2 8" xfId="2402"/>
    <cellStyle name="强调文字颜色 1 2 9" xfId="2403"/>
    <cellStyle name="强调文字颜色 1 2_本公支" xfId="2404"/>
    <cellStyle name="强调文字颜色 1 20" xfId="2405"/>
    <cellStyle name="强调文字颜色 1 21" xfId="2406"/>
    <cellStyle name="强调文字颜色 1 22" xfId="2407"/>
    <cellStyle name="强调文字颜色 1 23" xfId="2408"/>
    <cellStyle name="强调文字颜色 1 24" xfId="2409"/>
    <cellStyle name="强调文字颜色 1 25" xfId="2410"/>
    <cellStyle name="强调文字颜色 1 26" xfId="4344"/>
    <cellStyle name="强调文字颜色 1 27" xfId="4345"/>
    <cellStyle name="强调文字颜色 1 28" xfId="4346"/>
    <cellStyle name="强调文字颜色 1 29" xfId="4347"/>
    <cellStyle name="强调文字颜色 1 3" xfId="2411"/>
    <cellStyle name="强调文字颜色 1 30" xfId="4348"/>
    <cellStyle name="强调文字颜色 1 31" xfId="4349"/>
    <cellStyle name="强调文字颜色 1 32" xfId="4350"/>
    <cellStyle name="强调文字颜色 1 33" xfId="4351"/>
    <cellStyle name="强调文字颜色 1 34" xfId="4352"/>
    <cellStyle name="强调文字颜色 1 35" xfId="4353"/>
    <cellStyle name="强调文字颜色 1 36" xfId="4354"/>
    <cellStyle name="强调文字颜色 1 37" xfId="4355"/>
    <cellStyle name="强调文字颜色 1 38" xfId="4356"/>
    <cellStyle name="强调文字颜色 1 39" xfId="4357"/>
    <cellStyle name="强调文字颜色 1 4" xfId="2412"/>
    <cellStyle name="强调文字颜色 1 40" xfId="4358"/>
    <cellStyle name="强调文字颜色 1 41" xfId="4359"/>
    <cellStyle name="强调文字颜色 1 42" xfId="4360"/>
    <cellStyle name="强调文字颜色 1 43" xfId="4361"/>
    <cellStyle name="强调文字颜色 1 44" xfId="4362"/>
    <cellStyle name="强调文字颜色 1 45" xfId="4363"/>
    <cellStyle name="强调文字颜色 1 46" xfId="4364"/>
    <cellStyle name="强调文字颜色 1 47" xfId="4365"/>
    <cellStyle name="强调文字颜色 1 48" xfId="4366"/>
    <cellStyle name="强调文字颜色 1 49" xfId="4367"/>
    <cellStyle name="强调文字颜色 1 5" xfId="2413"/>
    <cellStyle name="强调文字颜色 1 50" xfId="4368"/>
    <cellStyle name="强调文字颜色 1 51" xfId="4369"/>
    <cellStyle name="强调文字颜色 1 52" xfId="4370"/>
    <cellStyle name="强调文字颜色 1 53" xfId="4371"/>
    <cellStyle name="强调文字颜色 1 54" xfId="4372"/>
    <cellStyle name="强调文字颜色 1 55" xfId="4373"/>
    <cellStyle name="强调文字颜色 1 56" xfId="4374"/>
    <cellStyle name="强调文字颜色 1 57" xfId="4375"/>
    <cellStyle name="强调文字颜色 1 58" xfId="4376"/>
    <cellStyle name="强调文字颜色 1 59" xfId="4377"/>
    <cellStyle name="强调文字颜色 1 6" xfId="2414"/>
    <cellStyle name="强调文字颜色 1 60" xfId="4378"/>
    <cellStyle name="强调文字颜色 1 61" xfId="4379"/>
    <cellStyle name="强调文字颜色 1 62" xfId="4380"/>
    <cellStyle name="强调文字颜色 1 63" xfId="4381"/>
    <cellStyle name="强调文字颜色 1 64" xfId="4382"/>
    <cellStyle name="强调文字颜色 1 65" xfId="4383"/>
    <cellStyle name="强调文字颜色 1 66" xfId="4384"/>
    <cellStyle name="强调文字颜色 1 67" xfId="4385"/>
    <cellStyle name="强调文字颜色 1 68" xfId="4386"/>
    <cellStyle name="强调文字颜色 1 7" xfId="2415"/>
    <cellStyle name="强调文字颜色 1 8" xfId="2416"/>
    <cellStyle name="强调文字颜色 1 9" xfId="2417"/>
    <cellStyle name="强调文字颜色 2 10" xfId="2418"/>
    <cellStyle name="强调文字颜色 2 11" xfId="2419"/>
    <cellStyle name="强调文字颜色 2 12" xfId="2420"/>
    <cellStyle name="强调文字颜色 2 13" xfId="2421"/>
    <cellStyle name="强调文字颜色 2 14" xfId="2422"/>
    <cellStyle name="强调文字颜色 2 15" xfId="2423"/>
    <cellStyle name="强调文字颜色 2 16" xfId="2424"/>
    <cellStyle name="强调文字颜色 2 17" xfId="2425"/>
    <cellStyle name="强调文字颜色 2 18" xfId="2426"/>
    <cellStyle name="强调文字颜色 2 19" xfId="2427"/>
    <cellStyle name="强调文字颜色 2 2" xfId="2428"/>
    <cellStyle name="强调文字颜色 2 2 10" xfId="2429"/>
    <cellStyle name="强调文字颜色 2 2 11" xfId="2430"/>
    <cellStyle name="强调文字颜色 2 2 12" xfId="2431"/>
    <cellStyle name="强调文字颜色 2 2 13" xfId="2432"/>
    <cellStyle name="强调文字颜色 2 2 14" xfId="2433"/>
    <cellStyle name="强调文字颜色 2 2 15" xfId="2434"/>
    <cellStyle name="强调文字颜色 2 2 16" xfId="2435"/>
    <cellStyle name="强调文字颜色 2 2 17" xfId="2436"/>
    <cellStyle name="强调文字颜色 2 2 18" xfId="2437"/>
    <cellStyle name="强调文字颜色 2 2 19" xfId="2438"/>
    <cellStyle name="强调文字颜色 2 2 2" xfId="2439"/>
    <cellStyle name="强调文字颜色 2 2 20" xfId="2440"/>
    <cellStyle name="强调文字颜色 2 2 21" xfId="2441"/>
    <cellStyle name="强调文字颜色 2 2 22" xfId="2442"/>
    <cellStyle name="强调文字颜色 2 2 23" xfId="2443"/>
    <cellStyle name="强调文字颜色 2 2 24" xfId="2444"/>
    <cellStyle name="强调文字颜色 2 2 25" xfId="2445"/>
    <cellStyle name="强调文字颜色 2 2 26" xfId="2446"/>
    <cellStyle name="强调文字颜色 2 2 27" xfId="2447"/>
    <cellStyle name="强调文字颜色 2 2 28" xfId="2448"/>
    <cellStyle name="强调文字颜色 2 2 29" xfId="2449"/>
    <cellStyle name="强调文字颜色 2 2 3" xfId="2450"/>
    <cellStyle name="强调文字颜色 2 2 4" xfId="2451"/>
    <cellStyle name="强调文字颜色 2 2 5" xfId="2452"/>
    <cellStyle name="强调文字颜色 2 2 6" xfId="2453"/>
    <cellStyle name="强调文字颜色 2 2 7" xfId="2454"/>
    <cellStyle name="强调文字颜色 2 2 8" xfId="2455"/>
    <cellStyle name="强调文字颜色 2 2 9" xfId="2456"/>
    <cellStyle name="强调文字颜色 2 2_本公支" xfId="2457"/>
    <cellStyle name="强调文字颜色 2 20" xfId="2458"/>
    <cellStyle name="强调文字颜色 2 21" xfId="2459"/>
    <cellStyle name="强调文字颜色 2 22" xfId="2460"/>
    <cellStyle name="强调文字颜色 2 23" xfId="2461"/>
    <cellStyle name="强调文字颜色 2 24" xfId="2462"/>
    <cellStyle name="强调文字颜色 2 25" xfId="2463"/>
    <cellStyle name="强调文字颜色 2 26" xfId="4387"/>
    <cellStyle name="强调文字颜色 2 27" xfId="4388"/>
    <cellStyle name="强调文字颜色 2 28" xfId="4389"/>
    <cellStyle name="强调文字颜色 2 29" xfId="4390"/>
    <cellStyle name="强调文字颜色 2 3" xfId="2464"/>
    <cellStyle name="强调文字颜色 2 30" xfId="4391"/>
    <cellStyle name="强调文字颜色 2 31" xfId="4392"/>
    <cellStyle name="强调文字颜色 2 32" xfId="4393"/>
    <cellStyle name="强调文字颜色 2 33" xfId="4394"/>
    <cellStyle name="强调文字颜色 2 34" xfId="4395"/>
    <cellStyle name="强调文字颜色 2 35" xfId="4396"/>
    <cellStyle name="强调文字颜色 2 36" xfId="4397"/>
    <cellStyle name="强调文字颜色 2 37" xfId="4398"/>
    <cellStyle name="强调文字颜色 2 38" xfId="4399"/>
    <cellStyle name="强调文字颜色 2 39" xfId="4400"/>
    <cellStyle name="强调文字颜色 2 4" xfId="2465"/>
    <cellStyle name="强调文字颜色 2 40" xfId="4401"/>
    <cellStyle name="强调文字颜色 2 41" xfId="4402"/>
    <cellStyle name="强调文字颜色 2 42" xfId="4403"/>
    <cellStyle name="强调文字颜色 2 43" xfId="4404"/>
    <cellStyle name="强调文字颜色 2 44" xfId="4405"/>
    <cellStyle name="强调文字颜色 2 45" xfId="4406"/>
    <cellStyle name="强调文字颜色 2 46" xfId="4407"/>
    <cellStyle name="强调文字颜色 2 47" xfId="4408"/>
    <cellStyle name="强调文字颜色 2 48" xfId="4409"/>
    <cellStyle name="强调文字颜色 2 49" xfId="4410"/>
    <cellStyle name="强调文字颜色 2 5" xfId="2466"/>
    <cellStyle name="强调文字颜色 2 50" xfId="4411"/>
    <cellStyle name="强调文字颜色 2 51" xfId="4412"/>
    <cellStyle name="强调文字颜色 2 52" xfId="4413"/>
    <cellStyle name="强调文字颜色 2 53" xfId="4414"/>
    <cellStyle name="强调文字颜色 2 54" xfId="4415"/>
    <cellStyle name="强调文字颜色 2 55" xfId="4416"/>
    <cellStyle name="强调文字颜色 2 56" xfId="4417"/>
    <cellStyle name="强调文字颜色 2 57" xfId="4418"/>
    <cellStyle name="强调文字颜色 2 58" xfId="4419"/>
    <cellStyle name="强调文字颜色 2 59" xfId="4420"/>
    <cellStyle name="强调文字颜色 2 6" xfId="2467"/>
    <cellStyle name="强调文字颜色 2 60" xfId="4421"/>
    <cellStyle name="强调文字颜色 2 61" xfId="4422"/>
    <cellStyle name="强调文字颜色 2 62" xfId="4423"/>
    <cellStyle name="强调文字颜色 2 63" xfId="4424"/>
    <cellStyle name="强调文字颜色 2 64" xfId="4425"/>
    <cellStyle name="强调文字颜色 2 65" xfId="4426"/>
    <cellStyle name="强调文字颜色 2 66" xfId="4427"/>
    <cellStyle name="强调文字颜色 2 67" xfId="4428"/>
    <cellStyle name="强调文字颜色 2 68" xfId="4429"/>
    <cellStyle name="强调文字颜色 2 7" xfId="2468"/>
    <cellStyle name="强调文字颜色 2 8" xfId="2469"/>
    <cellStyle name="强调文字颜色 2 9" xfId="2470"/>
    <cellStyle name="强调文字颜色 3 10" xfId="2471"/>
    <cellStyle name="强调文字颜色 3 11" xfId="2472"/>
    <cellStyle name="强调文字颜色 3 12" xfId="2473"/>
    <cellStyle name="强调文字颜色 3 13" xfId="2474"/>
    <cellStyle name="强调文字颜色 3 14" xfId="2475"/>
    <cellStyle name="强调文字颜色 3 15" xfId="2476"/>
    <cellStyle name="强调文字颜色 3 16" xfId="2477"/>
    <cellStyle name="强调文字颜色 3 17" xfId="2478"/>
    <cellStyle name="强调文字颜色 3 18" xfId="2479"/>
    <cellStyle name="强调文字颜色 3 19" xfId="2480"/>
    <cellStyle name="强调文字颜色 3 2" xfId="2481"/>
    <cellStyle name="强调文字颜色 3 2 10" xfId="2482"/>
    <cellStyle name="强调文字颜色 3 2 11" xfId="2483"/>
    <cellStyle name="强调文字颜色 3 2 12" xfId="2484"/>
    <cellStyle name="强调文字颜色 3 2 13" xfId="2485"/>
    <cellStyle name="强调文字颜色 3 2 14" xfId="2486"/>
    <cellStyle name="强调文字颜色 3 2 15" xfId="2487"/>
    <cellStyle name="强调文字颜色 3 2 16" xfId="2488"/>
    <cellStyle name="强调文字颜色 3 2 17" xfId="2489"/>
    <cellStyle name="强调文字颜色 3 2 18" xfId="2490"/>
    <cellStyle name="强调文字颜色 3 2 19" xfId="2491"/>
    <cellStyle name="强调文字颜色 3 2 2" xfId="2492"/>
    <cellStyle name="强调文字颜色 3 2 20" xfId="2493"/>
    <cellStyle name="强调文字颜色 3 2 21" xfId="2494"/>
    <cellStyle name="强调文字颜色 3 2 22" xfId="2495"/>
    <cellStyle name="强调文字颜色 3 2 23" xfId="2496"/>
    <cellStyle name="强调文字颜色 3 2 24" xfId="2497"/>
    <cellStyle name="强调文字颜色 3 2 25" xfId="2498"/>
    <cellStyle name="强调文字颜色 3 2 26" xfId="2499"/>
    <cellStyle name="强调文字颜色 3 2 27" xfId="2500"/>
    <cellStyle name="强调文字颜色 3 2 28" xfId="2501"/>
    <cellStyle name="强调文字颜色 3 2 29" xfId="2502"/>
    <cellStyle name="强调文字颜色 3 2 3" xfId="2503"/>
    <cellStyle name="强调文字颜色 3 2 4" xfId="2504"/>
    <cellStyle name="强调文字颜色 3 2 5" xfId="2505"/>
    <cellStyle name="强调文字颜色 3 2 6" xfId="2506"/>
    <cellStyle name="强调文字颜色 3 2 7" xfId="2507"/>
    <cellStyle name="强调文字颜色 3 2 8" xfId="2508"/>
    <cellStyle name="强调文字颜色 3 2 9" xfId="2509"/>
    <cellStyle name="强调文字颜色 3 2_本公支" xfId="2510"/>
    <cellStyle name="强调文字颜色 3 20" xfId="2511"/>
    <cellStyle name="强调文字颜色 3 21" xfId="2512"/>
    <cellStyle name="强调文字颜色 3 22" xfId="2513"/>
    <cellStyle name="强调文字颜色 3 23" xfId="2514"/>
    <cellStyle name="强调文字颜色 3 24" xfId="2515"/>
    <cellStyle name="强调文字颜色 3 25" xfId="2516"/>
    <cellStyle name="强调文字颜色 3 26" xfId="4430"/>
    <cellStyle name="强调文字颜色 3 27" xfId="4431"/>
    <cellStyle name="强调文字颜色 3 28" xfId="4432"/>
    <cellStyle name="强调文字颜色 3 29" xfId="4433"/>
    <cellStyle name="强调文字颜色 3 3" xfId="2517"/>
    <cellStyle name="强调文字颜色 3 30" xfId="4434"/>
    <cellStyle name="强调文字颜色 3 31" xfId="4435"/>
    <cellStyle name="强调文字颜色 3 32" xfId="4436"/>
    <cellStyle name="强调文字颜色 3 33" xfId="4437"/>
    <cellStyle name="强调文字颜色 3 34" xfId="4438"/>
    <cellStyle name="强调文字颜色 3 35" xfId="4439"/>
    <cellStyle name="强调文字颜色 3 36" xfId="4440"/>
    <cellStyle name="强调文字颜色 3 37" xfId="4441"/>
    <cellStyle name="强调文字颜色 3 38" xfId="4442"/>
    <cellStyle name="强调文字颜色 3 39" xfId="4443"/>
    <cellStyle name="强调文字颜色 3 4" xfId="2518"/>
    <cellStyle name="强调文字颜色 3 40" xfId="4444"/>
    <cellStyle name="强调文字颜色 3 41" xfId="4445"/>
    <cellStyle name="强调文字颜色 3 42" xfId="4446"/>
    <cellStyle name="强调文字颜色 3 43" xfId="4447"/>
    <cellStyle name="强调文字颜色 3 44" xfId="4448"/>
    <cellStyle name="强调文字颜色 3 45" xfId="4449"/>
    <cellStyle name="强调文字颜色 3 46" xfId="4450"/>
    <cellStyle name="强调文字颜色 3 47" xfId="4451"/>
    <cellStyle name="强调文字颜色 3 48" xfId="4452"/>
    <cellStyle name="强调文字颜色 3 49" xfId="4453"/>
    <cellStyle name="强调文字颜色 3 5" xfId="2519"/>
    <cellStyle name="强调文字颜色 3 50" xfId="4454"/>
    <cellStyle name="强调文字颜色 3 51" xfId="4455"/>
    <cellStyle name="强调文字颜色 3 52" xfId="4456"/>
    <cellStyle name="强调文字颜色 3 53" xfId="4457"/>
    <cellStyle name="强调文字颜色 3 54" xfId="4458"/>
    <cellStyle name="强调文字颜色 3 55" xfId="4459"/>
    <cellStyle name="强调文字颜色 3 56" xfId="4460"/>
    <cellStyle name="强调文字颜色 3 57" xfId="4461"/>
    <cellStyle name="强调文字颜色 3 58" xfId="4462"/>
    <cellStyle name="强调文字颜色 3 59" xfId="4463"/>
    <cellStyle name="强调文字颜色 3 6" xfId="2520"/>
    <cellStyle name="强调文字颜色 3 60" xfId="4464"/>
    <cellStyle name="强调文字颜色 3 61" xfId="4465"/>
    <cellStyle name="强调文字颜色 3 62" xfId="4466"/>
    <cellStyle name="强调文字颜色 3 63" xfId="4467"/>
    <cellStyle name="强调文字颜色 3 64" xfId="4468"/>
    <cellStyle name="强调文字颜色 3 65" xfId="4469"/>
    <cellStyle name="强调文字颜色 3 66" xfId="4470"/>
    <cellStyle name="强调文字颜色 3 67" xfId="4471"/>
    <cellStyle name="强调文字颜色 3 68" xfId="4472"/>
    <cellStyle name="强调文字颜色 3 7" xfId="2521"/>
    <cellStyle name="强调文字颜色 3 8" xfId="2522"/>
    <cellStyle name="强调文字颜色 3 9" xfId="2523"/>
    <cellStyle name="强调文字颜色 4 10" xfId="2524"/>
    <cellStyle name="强调文字颜色 4 11" xfId="2525"/>
    <cellStyle name="强调文字颜色 4 12" xfId="2526"/>
    <cellStyle name="强调文字颜色 4 13" xfId="2527"/>
    <cellStyle name="强调文字颜色 4 14" xfId="2528"/>
    <cellStyle name="强调文字颜色 4 15" xfId="2529"/>
    <cellStyle name="强调文字颜色 4 16" xfId="2530"/>
    <cellStyle name="强调文字颜色 4 17" xfId="2531"/>
    <cellStyle name="强调文字颜色 4 18" xfId="2532"/>
    <cellStyle name="强调文字颜色 4 19" xfId="2533"/>
    <cellStyle name="强调文字颜色 4 2" xfId="2534"/>
    <cellStyle name="强调文字颜色 4 2 10" xfId="2535"/>
    <cellStyle name="强调文字颜色 4 2 11" xfId="2536"/>
    <cellStyle name="强调文字颜色 4 2 12" xfId="2537"/>
    <cellStyle name="强调文字颜色 4 2 13" xfId="2538"/>
    <cellStyle name="强调文字颜色 4 2 14" xfId="2539"/>
    <cellStyle name="强调文字颜色 4 2 15" xfId="2540"/>
    <cellStyle name="强调文字颜色 4 2 16" xfId="2541"/>
    <cellStyle name="强调文字颜色 4 2 17" xfId="2542"/>
    <cellStyle name="强调文字颜色 4 2 18" xfId="2543"/>
    <cellStyle name="强调文字颜色 4 2 19" xfId="2544"/>
    <cellStyle name="强调文字颜色 4 2 2" xfId="2545"/>
    <cellStyle name="强调文字颜色 4 2 20" xfId="2546"/>
    <cellStyle name="强调文字颜色 4 2 21" xfId="2547"/>
    <cellStyle name="强调文字颜色 4 2 22" xfId="2548"/>
    <cellStyle name="强调文字颜色 4 2 23" xfId="2549"/>
    <cellStyle name="强调文字颜色 4 2 24" xfId="2550"/>
    <cellStyle name="强调文字颜色 4 2 25" xfId="2551"/>
    <cellStyle name="强调文字颜色 4 2 26" xfId="2552"/>
    <cellStyle name="强调文字颜色 4 2 27" xfId="2553"/>
    <cellStyle name="强调文字颜色 4 2 28" xfId="2554"/>
    <cellStyle name="强调文字颜色 4 2 29" xfId="2555"/>
    <cellStyle name="强调文字颜色 4 2 3" xfId="2556"/>
    <cellStyle name="强调文字颜色 4 2 4" xfId="2557"/>
    <cellStyle name="强调文字颜色 4 2 5" xfId="2558"/>
    <cellStyle name="强调文字颜色 4 2 6" xfId="2559"/>
    <cellStyle name="强调文字颜色 4 2 7" xfId="2560"/>
    <cellStyle name="强调文字颜色 4 2 8" xfId="2561"/>
    <cellStyle name="强调文字颜色 4 2 9" xfId="2562"/>
    <cellStyle name="强调文字颜色 4 2_本公支" xfId="2563"/>
    <cellStyle name="强调文字颜色 4 20" xfId="2564"/>
    <cellStyle name="强调文字颜色 4 21" xfId="2565"/>
    <cellStyle name="强调文字颜色 4 22" xfId="2566"/>
    <cellStyle name="强调文字颜色 4 23" xfId="2567"/>
    <cellStyle name="强调文字颜色 4 24" xfId="2568"/>
    <cellStyle name="强调文字颜色 4 25" xfId="2569"/>
    <cellStyle name="强调文字颜色 4 26" xfId="4473"/>
    <cellStyle name="强调文字颜色 4 27" xfId="4474"/>
    <cellStyle name="强调文字颜色 4 28" xfId="4475"/>
    <cellStyle name="强调文字颜色 4 29" xfId="4476"/>
    <cellStyle name="强调文字颜色 4 3" xfId="2570"/>
    <cellStyle name="强调文字颜色 4 30" xfId="4477"/>
    <cellStyle name="强调文字颜色 4 31" xfId="4478"/>
    <cellStyle name="强调文字颜色 4 32" xfId="4479"/>
    <cellStyle name="强调文字颜色 4 33" xfId="4480"/>
    <cellStyle name="强调文字颜色 4 34" xfId="4481"/>
    <cellStyle name="强调文字颜色 4 35" xfId="4482"/>
    <cellStyle name="强调文字颜色 4 36" xfId="4483"/>
    <cellStyle name="强调文字颜色 4 37" xfId="4484"/>
    <cellStyle name="强调文字颜色 4 38" xfId="4485"/>
    <cellStyle name="强调文字颜色 4 39" xfId="4486"/>
    <cellStyle name="强调文字颜色 4 4" xfId="2571"/>
    <cellStyle name="强调文字颜色 4 40" xfId="4487"/>
    <cellStyle name="强调文字颜色 4 41" xfId="4488"/>
    <cellStyle name="强调文字颜色 4 42" xfId="4489"/>
    <cellStyle name="强调文字颜色 4 43" xfId="4490"/>
    <cellStyle name="强调文字颜色 4 44" xfId="4491"/>
    <cellStyle name="强调文字颜色 4 45" xfId="4492"/>
    <cellStyle name="强调文字颜色 4 46" xfId="4493"/>
    <cellStyle name="强调文字颜色 4 47" xfId="4494"/>
    <cellStyle name="强调文字颜色 4 48" xfId="4495"/>
    <cellStyle name="强调文字颜色 4 49" xfId="4496"/>
    <cellStyle name="强调文字颜色 4 5" xfId="2572"/>
    <cellStyle name="强调文字颜色 4 50" xfId="4497"/>
    <cellStyle name="强调文字颜色 4 51" xfId="4498"/>
    <cellStyle name="强调文字颜色 4 52" xfId="4499"/>
    <cellStyle name="强调文字颜色 4 53" xfId="4500"/>
    <cellStyle name="强调文字颜色 4 54" xfId="4501"/>
    <cellStyle name="强调文字颜色 4 55" xfId="4502"/>
    <cellStyle name="强调文字颜色 4 56" xfId="4503"/>
    <cellStyle name="强调文字颜色 4 57" xfId="4504"/>
    <cellStyle name="强调文字颜色 4 58" xfId="4505"/>
    <cellStyle name="强调文字颜色 4 59" xfId="4506"/>
    <cellStyle name="强调文字颜色 4 6" xfId="2573"/>
    <cellStyle name="强调文字颜色 4 60" xfId="4507"/>
    <cellStyle name="强调文字颜色 4 61" xfId="4508"/>
    <cellStyle name="强调文字颜色 4 62" xfId="4509"/>
    <cellStyle name="强调文字颜色 4 63" xfId="4510"/>
    <cellStyle name="强调文字颜色 4 64" xfId="4511"/>
    <cellStyle name="强调文字颜色 4 65" xfId="4512"/>
    <cellStyle name="强调文字颜色 4 66" xfId="4513"/>
    <cellStyle name="强调文字颜色 4 67" xfId="4514"/>
    <cellStyle name="强调文字颜色 4 68" xfId="4515"/>
    <cellStyle name="强调文字颜色 4 7" xfId="2574"/>
    <cellStyle name="强调文字颜色 4 8" xfId="2575"/>
    <cellStyle name="强调文字颜色 4 9" xfId="2576"/>
    <cellStyle name="强调文字颜色 5 10" xfId="2577"/>
    <cellStyle name="强调文字颜色 5 11" xfId="2578"/>
    <cellStyle name="强调文字颜色 5 12" xfId="2579"/>
    <cellStyle name="强调文字颜色 5 13" xfId="2580"/>
    <cellStyle name="强调文字颜色 5 14" xfId="2581"/>
    <cellStyle name="强调文字颜色 5 15" xfId="2582"/>
    <cellStyle name="强调文字颜色 5 16" xfId="2583"/>
    <cellStyle name="强调文字颜色 5 17" xfId="2584"/>
    <cellStyle name="强调文字颜色 5 18" xfId="2585"/>
    <cellStyle name="强调文字颜色 5 19" xfId="2586"/>
    <cellStyle name="强调文字颜色 5 2" xfId="2587"/>
    <cellStyle name="强调文字颜色 5 2 10" xfId="2588"/>
    <cellStyle name="强调文字颜色 5 2 11" xfId="2589"/>
    <cellStyle name="强调文字颜色 5 2 12" xfId="2590"/>
    <cellStyle name="强调文字颜色 5 2 13" xfId="2591"/>
    <cellStyle name="强调文字颜色 5 2 14" xfId="2592"/>
    <cellStyle name="强调文字颜色 5 2 15" xfId="2593"/>
    <cellStyle name="强调文字颜色 5 2 16" xfId="2594"/>
    <cellStyle name="强调文字颜色 5 2 17" xfId="2595"/>
    <cellStyle name="强调文字颜色 5 2 18" xfId="2596"/>
    <cellStyle name="强调文字颜色 5 2 19" xfId="2597"/>
    <cellStyle name="强调文字颜色 5 2 2" xfId="2598"/>
    <cellStyle name="强调文字颜色 5 2 20" xfId="2599"/>
    <cellStyle name="强调文字颜色 5 2 21" xfId="2600"/>
    <cellStyle name="强调文字颜色 5 2 22" xfId="2601"/>
    <cellStyle name="强调文字颜色 5 2 23" xfId="2602"/>
    <cellStyle name="强调文字颜色 5 2 24" xfId="2603"/>
    <cellStyle name="强调文字颜色 5 2 25" xfId="2604"/>
    <cellStyle name="强调文字颜色 5 2 26" xfId="2605"/>
    <cellStyle name="强调文字颜色 5 2 27" xfId="2606"/>
    <cellStyle name="强调文字颜色 5 2 28" xfId="2607"/>
    <cellStyle name="强调文字颜色 5 2 29" xfId="2608"/>
    <cellStyle name="强调文字颜色 5 2 3" xfId="2609"/>
    <cellStyle name="强调文字颜色 5 2 4" xfId="2610"/>
    <cellStyle name="强调文字颜色 5 2 5" xfId="2611"/>
    <cellStyle name="强调文字颜色 5 2 6" xfId="2612"/>
    <cellStyle name="强调文字颜色 5 2 7" xfId="2613"/>
    <cellStyle name="强调文字颜色 5 2 8" xfId="2614"/>
    <cellStyle name="强调文字颜色 5 2 9" xfId="2615"/>
    <cellStyle name="强调文字颜色 5 2_本公支" xfId="2616"/>
    <cellStyle name="强调文字颜色 5 20" xfId="2617"/>
    <cellStyle name="强调文字颜色 5 21" xfId="2618"/>
    <cellStyle name="强调文字颜色 5 22" xfId="2619"/>
    <cellStyle name="强调文字颜色 5 23" xfId="2620"/>
    <cellStyle name="强调文字颜色 5 24" xfId="2621"/>
    <cellStyle name="强调文字颜色 5 25" xfId="2622"/>
    <cellStyle name="强调文字颜色 5 26" xfId="4516"/>
    <cellStyle name="强调文字颜色 5 27" xfId="4517"/>
    <cellStyle name="强调文字颜色 5 28" xfId="4518"/>
    <cellStyle name="强调文字颜色 5 29" xfId="4519"/>
    <cellStyle name="强调文字颜色 5 3" xfId="2623"/>
    <cellStyle name="强调文字颜色 5 30" xfId="4520"/>
    <cellStyle name="强调文字颜色 5 31" xfId="4521"/>
    <cellStyle name="强调文字颜色 5 32" xfId="4522"/>
    <cellStyle name="强调文字颜色 5 33" xfId="4523"/>
    <cellStyle name="强调文字颜色 5 34" xfId="4524"/>
    <cellStyle name="强调文字颜色 5 35" xfId="4525"/>
    <cellStyle name="强调文字颜色 5 36" xfId="4526"/>
    <cellStyle name="强调文字颜色 5 37" xfId="4527"/>
    <cellStyle name="强调文字颜色 5 38" xfId="4528"/>
    <cellStyle name="强调文字颜色 5 39" xfId="4529"/>
    <cellStyle name="强调文字颜色 5 4" xfId="2624"/>
    <cellStyle name="强调文字颜色 5 40" xfId="4530"/>
    <cellStyle name="强调文字颜色 5 41" xfId="4531"/>
    <cellStyle name="强调文字颜色 5 42" xfId="4532"/>
    <cellStyle name="强调文字颜色 5 43" xfId="4533"/>
    <cellStyle name="强调文字颜色 5 44" xfId="4534"/>
    <cellStyle name="强调文字颜色 5 45" xfId="4535"/>
    <cellStyle name="强调文字颜色 5 46" xfId="4536"/>
    <cellStyle name="强调文字颜色 5 47" xfId="4537"/>
    <cellStyle name="强调文字颜色 5 48" xfId="4538"/>
    <cellStyle name="强调文字颜色 5 49" xfId="4539"/>
    <cellStyle name="强调文字颜色 5 5" xfId="2625"/>
    <cellStyle name="强调文字颜色 5 50" xfId="4540"/>
    <cellStyle name="强调文字颜色 5 51" xfId="4541"/>
    <cellStyle name="强调文字颜色 5 52" xfId="4542"/>
    <cellStyle name="强调文字颜色 5 53" xfId="4543"/>
    <cellStyle name="强调文字颜色 5 54" xfId="4544"/>
    <cellStyle name="强调文字颜色 5 55" xfId="4545"/>
    <cellStyle name="强调文字颜色 5 56" xfId="4546"/>
    <cellStyle name="强调文字颜色 5 57" xfId="4547"/>
    <cellStyle name="强调文字颜色 5 58" xfId="4548"/>
    <cellStyle name="强调文字颜色 5 59" xfId="4549"/>
    <cellStyle name="强调文字颜色 5 6" xfId="2626"/>
    <cellStyle name="强调文字颜色 5 60" xfId="4550"/>
    <cellStyle name="强调文字颜色 5 61" xfId="4551"/>
    <cellStyle name="强调文字颜色 5 62" xfId="4552"/>
    <cellStyle name="强调文字颜色 5 63" xfId="4553"/>
    <cellStyle name="强调文字颜色 5 64" xfId="4554"/>
    <cellStyle name="强调文字颜色 5 65" xfId="4555"/>
    <cellStyle name="强调文字颜色 5 66" xfId="4556"/>
    <cellStyle name="强调文字颜色 5 67" xfId="4557"/>
    <cellStyle name="强调文字颜色 5 68" xfId="4558"/>
    <cellStyle name="强调文字颜色 5 7" xfId="2627"/>
    <cellStyle name="强调文字颜色 5 8" xfId="2628"/>
    <cellStyle name="强调文字颜色 5 9" xfId="2629"/>
    <cellStyle name="强调文字颜色 6 10" xfId="2630"/>
    <cellStyle name="强调文字颜色 6 11" xfId="2631"/>
    <cellStyle name="强调文字颜色 6 12" xfId="2632"/>
    <cellStyle name="强调文字颜色 6 13" xfId="2633"/>
    <cellStyle name="强调文字颜色 6 14" xfId="2634"/>
    <cellStyle name="强调文字颜色 6 15" xfId="2635"/>
    <cellStyle name="强调文字颜色 6 16" xfId="2636"/>
    <cellStyle name="强调文字颜色 6 17" xfId="2637"/>
    <cellStyle name="强调文字颜色 6 18" xfId="2638"/>
    <cellStyle name="强调文字颜色 6 19" xfId="2639"/>
    <cellStyle name="强调文字颜色 6 2" xfId="2640"/>
    <cellStyle name="强调文字颜色 6 2 10" xfId="2641"/>
    <cellStyle name="强调文字颜色 6 2 11" xfId="2642"/>
    <cellStyle name="强调文字颜色 6 2 12" xfId="2643"/>
    <cellStyle name="强调文字颜色 6 2 13" xfId="2644"/>
    <cellStyle name="强调文字颜色 6 2 14" xfId="2645"/>
    <cellStyle name="强调文字颜色 6 2 15" xfId="2646"/>
    <cellStyle name="强调文字颜色 6 2 16" xfId="2647"/>
    <cellStyle name="强调文字颜色 6 2 17" xfId="2648"/>
    <cellStyle name="强调文字颜色 6 2 18" xfId="2649"/>
    <cellStyle name="强调文字颜色 6 2 19" xfId="2650"/>
    <cellStyle name="强调文字颜色 6 2 2" xfId="2651"/>
    <cellStyle name="强调文字颜色 6 2 20" xfId="2652"/>
    <cellStyle name="强调文字颜色 6 2 21" xfId="2653"/>
    <cellStyle name="强调文字颜色 6 2 22" xfId="2654"/>
    <cellStyle name="强调文字颜色 6 2 23" xfId="2655"/>
    <cellStyle name="强调文字颜色 6 2 24" xfId="2656"/>
    <cellStyle name="强调文字颜色 6 2 25" xfId="2657"/>
    <cellStyle name="强调文字颜色 6 2 26" xfId="2658"/>
    <cellStyle name="强调文字颜色 6 2 27" xfId="2659"/>
    <cellStyle name="强调文字颜色 6 2 28" xfId="2660"/>
    <cellStyle name="强调文字颜色 6 2 29" xfId="2661"/>
    <cellStyle name="强调文字颜色 6 2 3" xfId="2662"/>
    <cellStyle name="强调文字颜色 6 2 4" xfId="2663"/>
    <cellStyle name="强调文字颜色 6 2 5" xfId="2664"/>
    <cellStyle name="强调文字颜色 6 2 6" xfId="2665"/>
    <cellStyle name="强调文字颜色 6 2 7" xfId="2666"/>
    <cellStyle name="强调文字颜色 6 2 8" xfId="2667"/>
    <cellStyle name="强调文字颜色 6 2 9" xfId="2668"/>
    <cellStyle name="强调文字颜色 6 2_本公支" xfId="2669"/>
    <cellStyle name="强调文字颜色 6 20" xfId="2670"/>
    <cellStyle name="强调文字颜色 6 21" xfId="2671"/>
    <cellStyle name="强调文字颜色 6 22" xfId="2672"/>
    <cellStyle name="强调文字颜色 6 23" xfId="2673"/>
    <cellStyle name="强调文字颜色 6 24" xfId="2674"/>
    <cellStyle name="强调文字颜色 6 25" xfId="2675"/>
    <cellStyle name="强调文字颜色 6 26" xfId="4559"/>
    <cellStyle name="强调文字颜色 6 27" xfId="4560"/>
    <cellStyle name="强调文字颜色 6 28" xfId="4561"/>
    <cellStyle name="强调文字颜色 6 29" xfId="4562"/>
    <cellStyle name="强调文字颜色 6 3" xfId="2676"/>
    <cellStyle name="强调文字颜色 6 30" xfId="4563"/>
    <cellStyle name="强调文字颜色 6 31" xfId="4564"/>
    <cellStyle name="强调文字颜色 6 32" xfId="4565"/>
    <cellStyle name="强调文字颜色 6 33" xfId="4566"/>
    <cellStyle name="强调文字颜色 6 34" xfId="4567"/>
    <cellStyle name="强调文字颜色 6 35" xfId="4568"/>
    <cellStyle name="强调文字颜色 6 36" xfId="4569"/>
    <cellStyle name="强调文字颜色 6 37" xfId="4570"/>
    <cellStyle name="强调文字颜色 6 38" xfId="4571"/>
    <cellStyle name="强调文字颜色 6 39" xfId="4572"/>
    <cellStyle name="强调文字颜色 6 4" xfId="2677"/>
    <cellStyle name="强调文字颜色 6 40" xfId="4573"/>
    <cellStyle name="强调文字颜色 6 41" xfId="4574"/>
    <cellStyle name="强调文字颜色 6 42" xfId="4575"/>
    <cellStyle name="强调文字颜色 6 43" xfId="4576"/>
    <cellStyle name="强调文字颜色 6 44" xfId="4577"/>
    <cellStyle name="强调文字颜色 6 45" xfId="4578"/>
    <cellStyle name="强调文字颜色 6 46" xfId="4579"/>
    <cellStyle name="强调文字颜色 6 47" xfId="4580"/>
    <cellStyle name="强调文字颜色 6 48" xfId="4581"/>
    <cellStyle name="强调文字颜色 6 49" xfId="4582"/>
    <cellStyle name="强调文字颜色 6 5" xfId="2678"/>
    <cellStyle name="强调文字颜色 6 50" xfId="4583"/>
    <cellStyle name="强调文字颜色 6 51" xfId="4584"/>
    <cellStyle name="强调文字颜色 6 52" xfId="4585"/>
    <cellStyle name="强调文字颜色 6 53" xfId="4586"/>
    <cellStyle name="强调文字颜色 6 54" xfId="4587"/>
    <cellStyle name="强调文字颜色 6 55" xfId="4588"/>
    <cellStyle name="强调文字颜色 6 56" xfId="4589"/>
    <cellStyle name="强调文字颜色 6 57" xfId="4590"/>
    <cellStyle name="强调文字颜色 6 58" xfId="4591"/>
    <cellStyle name="强调文字颜色 6 59" xfId="4592"/>
    <cellStyle name="强调文字颜色 6 6" xfId="2679"/>
    <cellStyle name="强调文字颜色 6 60" xfId="4593"/>
    <cellStyle name="强调文字颜色 6 61" xfId="4594"/>
    <cellStyle name="强调文字颜色 6 62" xfId="4595"/>
    <cellStyle name="强调文字颜色 6 63" xfId="4596"/>
    <cellStyle name="强调文字颜色 6 64" xfId="4597"/>
    <cellStyle name="强调文字颜色 6 65" xfId="4598"/>
    <cellStyle name="强调文字颜色 6 66" xfId="4599"/>
    <cellStyle name="强调文字颜色 6 67" xfId="4600"/>
    <cellStyle name="强调文字颜色 6 68" xfId="4601"/>
    <cellStyle name="强调文字颜色 6 7" xfId="2680"/>
    <cellStyle name="强调文字颜色 6 8" xfId="2681"/>
    <cellStyle name="强调文字颜色 6 9" xfId="2682"/>
    <cellStyle name="日期" xfId="2683"/>
    <cellStyle name="商品名称" xfId="2684"/>
    <cellStyle name="适中 10" xfId="2685"/>
    <cellStyle name="适中 11" xfId="2686"/>
    <cellStyle name="适中 12" xfId="2687"/>
    <cellStyle name="适中 13" xfId="2688"/>
    <cellStyle name="适中 14" xfId="2689"/>
    <cellStyle name="适中 15" xfId="2690"/>
    <cellStyle name="适中 16" xfId="2691"/>
    <cellStyle name="适中 17" xfId="2692"/>
    <cellStyle name="适中 18" xfId="2693"/>
    <cellStyle name="适中 19" xfId="2694"/>
    <cellStyle name="适中 2" xfId="2695"/>
    <cellStyle name="适中 2 10" xfId="2696"/>
    <cellStyle name="适中 2 11" xfId="2697"/>
    <cellStyle name="适中 2 12" xfId="2698"/>
    <cellStyle name="适中 2 13" xfId="2699"/>
    <cellStyle name="适中 2 14" xfId="2700"/>
    <cellStyle name="适中 2 15" xfId="2701"/>
    <cellStyle name="适中 2 16" xfId="2702"/>
    <cellStyle name="适中 2 17" xfId="2703"/>
    <cellStyle name="适中 2 18" xfId="2704"/>
    <cellStyle name="适中 2 19" xfId="2705"/>
    <cellStyle name="适中 2 2" xfId="2706"/>
    <cellStyle name="适中 2 20" xfId="2707"/>
    <cellStyle name="适中 2 21" xfId="2708"/>
    <cellStyle name="适中 2 22" xfId="2709"/>
    <cellStyle name="适中 2 23" xfId="2710"/>
    <cellStyle name="适中 2 24" xfId="2711"/>
    <cellStyle name="适中 2 25" xfId="2712"/>
    <cellStyle name="适中 2 26" xfId="2713"/>
    <cellStyle name="适中 2 27" xfId="2714"/>
    <cellStyle name="适中 2 28" xfId="2715"/>
    <cellStyle name="适中 2 29" xfId="2716"/>
    <cellStyle name="适中 2 3" xfId="2717"/>
    <cellStyle name="适中 2 4" xfId="2718"/>
    <cellStyle name="适中 2 5" xfId="2719"/>
    <cellStyle name="适中 2 6" xfId="2720"/>
    <cellStyle name="适中 2 7" xfId="2721"/>
    <cellStyle name="适中 2 8" xfId="2722"/>
    <cellStyle name="适中 2 9" xfId="2723"/>
    <cellStyle name="适中 2_本公支" xfId="2724"/>
    <cellStyle name="适中 20" xfId="2725"/>
    <cellStyle name="适中 21" xfId="2726"/>
    <cellStyle name="适中 22" xfId="2727"/>
    <cellStyle name="适中 23" xfId="2728"/>
    <cellStyle name="适中 24" xfId="2729"/>
    <cellStyle name="适中 25" xfId="2730"/>
    <cellStyle name="适中 26" xfId="4602"/>
    <cellStyle name="适中 27" xfId="4603"/>
    <cellStyle name="适中 28" xfId="4604"/>
    <cellStyle name="适中 29" xfId="4605"/>
    <cellStyle name="适中 3" xfId="2731"/>
    <cellStyle name="适中 30" xfId="4606"/>
    <cellStyle name="适中 31" xfId="4607"/>
    <cellStyle name="适中 32" xfId="4608"/>
    <cellStyle name="适中 33" xfId="4609"/>
    <cellStyle name="适中 34" xfId="4610"/>
    <cellStyle name="适中 35" xfId="4611"/>
    <cellStyle name="适中 36" xfId="4612"/>
    <cellStyle name="适中 37" xfId="4613"/>
    <cellStyle name="适中 38" xfId="4614"/>
    <cellStyle name="适中 39" xfId="4615"/>
    <cellStyle name="适中 4" xfId="2732"/>
    <cellStyle name="适中 40" xfId="4616"/>
    <cellStyle name="适中 41" xfId="4617"/>
    <cellStyle name="适中 42" xfId="4618"/>
    <cellStyle name="适中 43" xfId="4619"/>
    <cellStyle name="适中 44" xfId="4620"/>
    <cellStyle name="适中 45" xfId="4621"/>
    <cellStyle name="适中 46" xfId="4622"/>
    <cellStyle name="适中 47" xfId="4623"/>
    <cellStyle name="适中 48" xfId="4624"/>
    <cellStyle name="适中 49" xfId="4625"/>
    <cellStyle name="适中 5" xfId="2733"/>
    <cellStyle name="适中 50" xfId="4626"/>
    <cellStyle name="适中 51" xfId="4627"/>
    <cellStyle name="适中 52" xfId="4628"/>
    <cellStyle name="适中 53" xfId="4629"/>
    <cellStyle name="适中 54" xfId="4630"/>
    <cellStyle name="适中 55" xfId="4631"/>
    <cellStyle name="适中 56" xfId="4632"/>
    <cellStyle name="适中 57" xfId="4633"/>
    <cellStyle name="适中 58" xfId="4634"/>
    <cellStyle name="适中 59" xfId="4635"/>
    <cellStyle name="适中 6" xfId="2734"/>
    <cellStyle name="适中 60" xfId="4636"/>
    <cellStyle name="适中 61" xfId="4637"/>
    <cellStyle name="适中 62" xfId="4638"/>
    <cellStyle name="适中 63" xfId="4639"/>
    <cellStyle name="适中 64" xfId="4640"/>
    <cellStyle name="适中 65" xfId="4641"/>
    <cellStyle name="适中 66" xfId="4642"/>
    <cellStyle name="适中 67" xfId="4643"/>
    <cellStyle name="适中 68" xfId="4644"/>
    <cellStyle name="适中 7" xfId="2735"/>
    <cellStyle name="适中 8" xfId="2736"/>
    <cellStyle name="适中 9" xfId="2737"/>
    <cellStyle name="输出 10" xfId="2738"/>
    <cellStyle name="输出 11" xfId="2739"/>
    <cellStyle name="输出 12" xfId="2740"/>
    <cellStyle name="输出 13" xfId="2741"/>
    <cellStyle name="输出 14" xfId="2742"/>
    <cellStyle name="输出 15" xfId="2743"/>
    <cellStyle name="输出 16" xfId="2744"/>
    <cellStyle name="输出 17" xfId="2745"/>
    <cellStyle name="输出 18" xfId="2746"/>
    <cellStyle name="输出 19" xfId="2747"/>
    <cellStyle name="输出 2" xfId="2748"/>
    <cellStyle name="输出 2 10" xfId="2749"/>
    <cellStyle name="输出 2 11" xfId="2750"/>
    <cellStyle name="输出 2 12" xfId="2751"/>
    <cellStyle name="输出 2 13" xfId="2752"/>
    <cellStyle name="输出 2 14" xfId="2753"/>
    <cellStyle name="输出 2 15" xfId="2754"/>
    <cellStyle name="输出 2 16" xfId="2755"/>
    <cellStyle name="输出 2 17" xfId="2756"/>
    <cellStyle name="输出 2 18" xfId="2757"/>
    <cellStyle name="输出 2 19" xfId="2758"/>
    <cellStyle name="输出 2 2" xfId="2759"/>
    <cellStyle name="输出 2 20" xfId="2760"/>
    <cellStyle name="输出 2 21" xfId="2761"/>
    <cellStyle name="输出 2 22" xfId="2762"/>
    <cellStyle name="输出 2 23" xfId="2763"/>
    <cellStyle name="输出 2 24" xfId="2764"/>
    <cellStyle name="输出 2 25" xfId="2765"/>
    <cellStyle name="输出 2 26" xfId="2766"/>
    <cellStyle name="输出 2 27" xfId="2767"/>
    <cellStyle name="输出 2 28" xfId="2768"/>
    <cellStyle name="输出 2 29" xfId="2769"/>
    <cellStyle name="输出 2 3" xfId="2770"/>
    <cellStyle name="输出 2 4" xfId="2771"/>
    <cellStyle name="输出 2 5" xfId="2772"/>
    <cellStyle name="输出 2 6" xfId="2773"/>
    <cellStyle name="输出 2 7" xfId="2774"/>
    <cellStyle name="输出 2 8" xfId="2775"/>
    <cellStyle name="输出 2 9" xfId="2776"/>
    <cellStyle name="输出 2_P020150205548162852454" xfId="2777"/>
    <cellStyle name="输出 20" xfId="2778"/>
    <cellStyle name="输出 21" xfId="2779"/>
    <cellStyle name="输出 22" xfId="2780"/>
    <cellStyle name="输出 23" xfId="2781"/>
    <cellStyle name="输出 24" xfId="2782"/>
    <cellStyle name="输出 25" xfId="2783"/>
    <cellStyle name="输出 26" xfId="4645"/>
    <cellStyle name="输出 27" xfId="4646"/>
    <cellStyle name="输出 28" xfId="4647"/>
    <cellStyle name="输出 29" xfId="4648"/>
    <cellStyle name="输出 3" xfId="2784"/>
    <cellStyle name="输出 30" xfId="4649"/>
    <cellStyle name="输出 31" xfId="4650"/>
    <cellStyle name="输出 32" xfId="4651"/>
    <cellStyle name="输出 33" xfId="4652"/>
    <cellStyle name="输出 34" xfId="4653"/>
    <cellStyle name="输出 35" xfId="4654"/>
    <cellStyle name="输出 36" xfId="4655"/>
    <cellStyle name="输出 37" xfId="4656"/>
    <cellStyle name="输出 38" xfId="4657"/>
    <cellStyle name="输出 39" xfId="4658"/>
    <cellStyle name="输出 4" xfId="2785"/>
    <cellStyle name="输出 40" xfId="4659"/>
    <cellStyle name="输出 41" xfId="4660"/>
    <cellStyle name="输出 42" xfId="4661"/>
    <cellStyle name="输出 43" xfId="4662"/>
    <cellStyle name="输出 44" xfId="4663"/>
    <cellStyle name="输出 45" xfId="4664"/>
    <cellStyle name="输出 46" xfId="4665"/>
    <cellStyle name="输出 47" xfId="4666"/>
    <cellStyle name="输出 48" xfId="4667"/>
    <cellStyle name="输出 49" xfId="4668"/>
    <cellStyle name="输出 5" xfId="2786"/>
    <cellStyle name="输出 50" xfId="4669"/>
    <cellStyle name="输出 51" xfId="4670"/>
    <cellStyle name="输出 52" xfId="4671"/>
    <cellStyle name="输出 53" xfId="4672"/>
    <cellStyle name="输出 54" xfId="4673"/>
    <cellStyle name="输出 55" xfId="4674"/>
    <cellStyle name="输出 56" xfId="4675"/>
    <cellStyle name="输出 57" xfId="4676"/>
    <cellStyle name="输出 58" xfId="4677"/>
    <cellStyle name="输出 59" xfId="4678"/>
    <cellStyle name="输出 6" xfId="2787"/>
    <cellStyle name="输出 60" xfId="4679"/>
    <cellStyle name="输出 61" xfId="4680"/>
    <cellStyle name="输出 62" xfId="4681"/>
    <cellStyle name="输出 63" xfId="4682"/>
    <cellStyle name="输出 64" xfId="4683"/>
    <cellStyle name="输出 65" xfId="4684"/>
    <cellStyle name="输出 66" xfId="4685"/>
    <cellStyle name="输出 67" xfId="4686"/>
    <cellStyle name="输出 68" xfId="4687"/>
    <cellStyle name="输出 7" xfId="2788"/>
    <cellStyle name="输出 8" xfId="2789"/>
    <cellStyle name="输出 9" xfId="2790"/>
    <cellStyle name="输入 10" xfId="2791"/>
    <cellStyle name="输入 11" xfId="2792"/>
    <cellStyle name="输入 12" xfId="2793"/>
    <cellStyle name="输入 13" xfId="2794"/>
    <cellStyle name="输入 14" xfId="2795"/>
    <cellStyle name="输入 15" xfId="2796"/>
    <cellStyle name="输入 16" xfId="2797"/>
    <cellStyle name="输入 17" xfId="2798"/>
    <cellStyle name="输入 18" xfId="2799"/>
    <cellStyle name="输入 19" xfId="2800"/>
    <cellStyle name="输入 2" xfId="2801"/>
    <cellStyle name="输入 2 10" xfId="2802"/>
    <cellStyle name="输入 2 11" xfId="2803"/>
    <cellStyle name="输入 2 12" xfId="2804"/>
    <cellStyle name="输入 2 13" xfId="2805"/>
    <cellStyle name="输入 2 14" xfId="2806"/>
    <cellStyle name="输入 2 15" xfId="2807"/>
    <cellStyle name="输入 2 16" xfId="2808"/>
    <cellStyle name="输入 2 17" xfId="2809"/>
    <cellStyle name="输入 2 18" xfId="2810"/>
    <cellStyle name="输入 2 19" xfId="2811"/>
    <cellStyle name="输入 2 2" xfId="2812"/>
    <cellStyle name="输入 2 20" xfId="2813"/>
    <cellStyle name="输入 2 21" xfId="2814"/>
    <cellStyle name="输入 2 22" xfId="2815"/>
    <cellStyle name="输入 2 23" xfId="2816"/>
    <cellStyle name="输入 2 24" xfId="2817"/>
    <cellStyle name="输入 2 25" xfId="2818"/>
    <cellStyle name="输入 2 26" xfId="2819"/>
    <cellStyle name="输入 2 27" xfId="2820"/>
    <cellStyle name="输入 2 28" xfId="2821"/>
    <cellStyle name="输入 2 29" xfId="2822"/>
    <cellStyle name="输入 2 3" xfId="2823"/>
    <cellStyle name="输入 2 4" xfId="2824"/>
    <cellStyle name="输入 2 5" xfId="2825"/>
    <cellStyle name="输入 2 6" xfId="2826"/>
    <cellStyle name="输入 2 7" xfId="2827"/>
    <cellStyle name="输入 2 8" xfId="2828"/>
    <cellStyle name="输入 2 9" xfId="2829"/>
    <cellStyle name="输入 2_P020150205548162852454" xfId="2830"/>
    <cellStyle name="输入 20" xfId="2831"/>
    <cellStyle name="输入 21" xfId="2832"/>
    <cellStyle name="输入 22" xfId="2833"/>
    <cellStyle name="输入 23" xfId="2834"/>
    <cellStyle name="输入 24" xfId="2835"/>
    <cellStyle name="输入 25" xfId="2836"/>
    <cellStyle name="输入 26" xfId="4688"/>
    <cellStyle name="输入 27" xfId="4689"/>
    <cellStyle name="输入 28" xfId="4690"/>
    <cellStyle name="输入 29" xfId="4691"/>
    <cellStyle name="输入 3" xfId="2837"/>
    <cellStyle name="输入 30" xfId="4692"/>
    <cellStyle name="输入 31" xfId="4693"/>
    <cellStyle name="输入 32" xfId="4694"/>
    <cellStyle name="输入 33" xfId="4695"/>
    <cellStyle name="输入 34" xfId="4696"/>
    <cellStyle name="输入 35" xfId="4697"/>
    <cellStyle name="输入 36" xfId="4698"/>
    <cellStyle name="输入 37" xfId="4699"/>
    <cellStyle name="输入 38" xfId="4700"/>
    <cellStyle name="输入 39" xfId="4701"/>
    <cellStyle name="输入 4" xfId="2838"/>
    <cellStyle name="输入 40" xfId="4702"/>
    <cellStyle name="输入 41" xfId="4703"/>
    <cellStyle name="输入 42" xfId="4704"/>
    <cellStyle name="输入 43" xfId="4705"/>
    <cellStyle name="输入 44" xfId="4706"/>
    <cellStyle name="输入 45" xfId="4707"/>
    <cellStyle name="输入 46" xfId="4708"/>
    <cellStyle name="输入 47" xfId="4709"/>
    <cellStyle name="输入 48" xfId="4710"/>
    <cellStyle name="输入 49" xfId="4711"/>
    <cellStyle name="输入 5" xfId="2839"/>
    <cellStyle name="输入 50" xfId="4712"/>
    <cellStyle name="输入 51" xfId="4713"/>
    <cellStyle name="输入 52" xfId="4714"/>
    <cellStyle name="输入 53" xfId="4715"/>
    <cellStyle name="输入 54" xfId="4716"/>
    <cellStyle name="输入 55" xfId="4717"/>
    <cellStyle name="输入 56" xfId="4718"/>
    <cellStyle name="输入 57" xfId="4719"/>
    <cellStyle name="输入 58" xfId="4720"/>
    <cellStyle name="输入 59" xfId="4721"/>
    <cellStyle name="输入 6" xfId="2840"/>
    <cellStyle name="输入 60" xfId="4722"/>
    <cellStyle name="输入 61" xfId="4723"/>
    <cellStyle name="输入 62" xfId="4724"/>
    <cellStyle name="输入 63" xfId="4725"/>
    <cellStyle name="输入 64" xfId="4726"/>
    <cellStyle name="输入 65" xfId="4727"/>
    <cellStyle name="输入 66" xfId="4728"/>
    <cellStyle name="输入 67" xfId="4729"/>
    <cellStyle name="输入 68" xfId="4730"/>
    <cellStyle name="输入 7" xfId="2841"/>
    <cellStyle name="输入 8" xfId="2842"/>
    <cellStyle name="输入 9" xfId="2843"/>
    <cellStyle name="数量" xfId="2844"/>
    <cellStyle name="数字" xfId="2845"/>
    <cellStyle name="未定义" xfId="2846"/>
    <cellStyle name="小数" xfId="2847"/>
    <cellStyle name="样式 1" xfId="2848"/>
    <cellStyle name="昗弨_Pacific Region P&amp;L" xfId="2849"/>
    <cellStyle name="寘嬫愗傝 [0.00]_Region Orders (2)" xfId="2850"/>
    <cellStyle name="寘嬫愗傝_Region Orders (2)" xfId="2851"/>
    <cellStyle name="注释 10" xfId="2852"/>
    <cellStyle name="注释 11" xfId="2853"/>
    <cellStyle name="注释 12" xfId="2854"/>
    <cellStyle name="注释 13" xfId="2855"/>
    <cellStyle name="注释 14" xfId="2856"/>
    <cellStyle name="注释 15" xfId="2857"/>
    <cellStyle name="注释 16" xfId="2858"/>
    <cellStyle name="注释 17" xfId="2859"/>
    <cellStyle name="注释 18" xfId="2860"/>
    <cellStyle name="注释 19" xfId="2861"/>
    <cellStyle name="注释 2" xfId="2862"/>
    <cellStyle name="注释 2 10" xfId="2863"/>
    <cellStyle name="注释 2 11" xfId="2864"/>
    <cellStyle name="注释 2 12" xfId="2865"/>
    <cellStyle name="注释 2 13" xfId="2866"/>
    <cellStyle name="注释 2 14" xfId="2867"/>
    <cellStyle name="注释 2 15" xfId="2868"/>
    <cellStyle name="注释 2 16" xfId="2869"/>
    <cellStyle name="注释 2 17" xfId="2870"/>
    <cellStyle name="注释 2 18" xfId="2871"/>
    <cellStyle name="注释 2 19" xfId="2872"/>
    <cellStyle name="注释 2 2" xfId="2873"/>
    <cellStyle name="注释 2 20" xfId="2874"/>
    <cellStyle name="注释 2 21" xfId="2875"/>
    <cellStyle name="注释 2 22" xfId="2876"/>
    <cellStyle name="注释 2 23" xfId="2877"/>
    <cellStyle name="注释 2 24" xfId="2878"/>
    <cellStyle name="注释 2 25" xfId="2879"/>
    <cellStyle name="注释 2 26" xfId="2880"/>
    <cellStyle name="注释 2 27" xfId="2881"/>
    <cellStyle name="注释 2 28" xfId="2882"/>
    <cellStyle name="注释 2 29" xfId="2883"/>
    <cellStyle name="注释 2 3" xfId="2884"/>
    <cellStyle name="注释 2 4" xfId="2885"/>
    <cellStyle name="注释 2 5" xfId="2886"/>
    <cellStyle name="注释 2 6" xfId="2887"/>
    <cellStyle name="注释 2 7" xfId="2888"/>
    <cellStyle name="注释 2 8" xfId="2889"/>
    <cellStyle name="注释 2 9" xfId="2890"/>
    <cellStyle name="注释 2_P020150205548162852454" xfId="2891"/>
    <cellStyle name="注释 20" xfId="2892"/>
    <cellStyle name="注释 21" xfId="2893"/>
    <cellStyle name="注释 22" xfId="2894"/>
    <cellStyle name="注释 23" xfId="2895"/>
    <cellStyle name="注释 24" xfId="2896"/>
    <cellStyle name="注释 25" xfId="2897"/>
    <cellStyle name="注释 26" xfId="4731"/>
    <cellStyle name="注释 27" xfId="4732"/>
    <cellStyle name="注释 28" xfId="4733"/>
    <cellStyle name="注释 29" xfId="4734"/>
    <cellStyle name="注释 3" xfId="2898"/>
    <cellStyle name="注释 30" xfId="4735"/>
    <cellStyle name="注释 31" xfId="4736"/>
    <cellStyle name="注释 32" xfId="4737"/>
    <cellStyle name="注释 33" xfId="4738"/>
    <cellStyle name="注释 34" xfId="4739"/>
    <cellStyle name="注释 35" xfId="4740"/>
    <cellStyle name="注释 36" xfId="4741"/>
    <cellStyle name="注释 37" xfId="4742"/>
    <cellStyle name="注释 38" xfId="4743"/>
    <cellStyle name="注释 39" xfId="4744"/>
    <cellStyle name="注释 4" xfId="2899"/>
    <cellStyle name="注释 40" xfId="4745"/>
    <cellStyle name="注释 41" xfId="4746"/>
    <cellStyle name="注释 42" xfId="4747"/>
    <cellStyle name="注释 43" xfId="4748"/>
    <cellStyle name="注释 44" xfId="4749"/>
    <cellStyle name="注释 45" xfId="4750"/>
    <cellStyle name="注释 46" xfId="4751"/>
    <cellStyle name="注释 47" xfId="4752"/>
    <cellStyle name="注释 48" xfId="4753"/>
    <cellStyle name="注释 49" xfId="4754"/>
    <cellStyle name="注释 5" xfId="2900"/>
    <cellStyle name="注释 50" xfId="4755"/>
    <cellStyle name="注释 51" xfId="4756"/>
    <cellStyle name="注释 52" xfId="4757"/>
    <cellStyle name="注释 53" xfId="4758"/>
    <cellStyle name="注释 54" xfId="4759"/>
    <cellStyle name="注释 55" xfId="4760"/>
    <cellStyle name="注释 56" xfId="4761"/>
    <cellStyle name="注释 57" xfId="4762"/>
    <cellStyle name="注释 58" xfId="4763"/>
    <cellStyle name="注释 59" xfId="4764"/>
    <cellStyle name="注释 6" xfId="2901"/>
    <cellStyle name="注释 60" xfId="4765"/>
    <cellStyle name="注释 61" xfId="4766"/>
    <cellStyle name="注释 62" xfId="4767"/>
    <cellStyle name="注释 63" xfId="4768"/>
    <cellStyle name="注释 64" xfId="4769"/>
    <cellStyle name="注释 65" xfId="4770"/>
    <cellStyle name="注释 66" xfId="4771"/>
    <cellStyle name="注释 67" xfId="4772"/>
    <cellStyle name="注释 68" xfId="4773"/>
    <cellStyle name="注释 7" xfId="2902"/>
    <cellStyle name="注释 8" xfId="2903"/>
    <cellStyle name="注释 9" xfId="2904"/>
    <cellStyle name="着色 1" xfId="4774"/>
    <cellStyle name="着色 2" xfId="4775"/>
    <cellStyle name="着色 3" xfId="4776"/>
    <cellStyle name="着色 4" xfId="4777"/>
    <cellStyle name="着色 5" xfId="4778"/>
    <cellStyle name="着色 6" xfId="4779"/>
  </cellStyles>
  <dxfs count="13">
    <dxf>
      <font>
        <b val="0"/>
        <strike val="0"/>
        <condense val="0"/>
        <extend val="0"/>
        <color indexed="9"/>
      </font>
    </dxf>
    <dxf>
      <font>
        <b val="0"/>
        <strike val="0"/>
        <condense val="0"/>
        <extend val="0"/>
        <color indexed="9"/>
      </font>
    </dxf>
    <dxf>
      <font>
        <b val="0"/>
        <strike val="0"/>
        <condense val="0"/>
        <extend val="0"/>
        <color indexed="9"/>
      </font>
    </dxf>
    <dxf>
      <font>
        <b val="0"/>
        <strike val="0"/>
        <condense val="0"/>
        <extend val="0"/>
        <color indexed="9"/>
      </font>
    </dxf>
    <dxf>
      <font>
        <b val="0"/>
        <strike val="0"/>
        <condense val="0"/>
        <extend val="0"/>
        <color indexed="9"/>
      </font>
    </dxf>
    <dxf>
      <font>
        <b val="0"/>
        <strike val="0"/>
        <condense val="0"/>
        <extend val="0"/>
        <color indexed="9"/>
      </font>
    </dxf>
    <dxf>
      <font>
        <b val="0"/>
        <strike val="0"/>
        <condense val="0"/>
        <extend val="0"/>
        <color indexed="9"/>
      </font>
    </dxf>
    <dxf>
      <font>
        <b val="0"/>
        <strike val="0"/>
        <condense val="0"/>
        <extend val="0"/>
        <color indexed="9"/>
      </font>
    </dxf>
    <dxf>
      <font>
        <b val="0"/>
        <strike val="0"/>
        <condense val="0"/>
        <extend val="0"/>
        <color indexed="9"/>
      </font>
    </dxf>
    <dxf>
      <font>
        <b val="0"/>
        <strike val="0"/>
        <condense val="0"/>
        <extend val="0"/>
        <color indexed="9"/>
      </font>
    </dxf>
    <dxf>
      <font>
        <b val="0"/>
        <strike val="0"/>
        <condense val="0"/>
        <extend val="0"/>
        <color indexed="9"/>
      </font>
    </dxf>
    <dxf>
      <font>
        <b val="0"/>
        <strike val="0"/>
        <condense val="0"/>
        <extend val="0"/>
        <color indexed="9"/>
      </font>
    </dxf>
    <dxf>
      <font>
        <b val="0"/>
        <strike val="0"/>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G18"/>
  <sheetViews>
    <sheetView workbookViewId="0">
      <selection activeCell="A15" sqref="A15"/>
    </sheetView>
  </sheetViews>
  <sheetFormatPr defaultColWidth="9" defaultRowHeight="14.25"/>
  <cols>
    <col min="1" max="7" width="15.125" style="101" customWidth="1"/>
    <col min="8" max="16384" width="9" style="101"/>
  </cols>
  <sheetData>
    <row r="1" spans="1:7" ht="45" customHeight="1">
      <c r="A1" s="100" t="s">
        <v>322</v>
      </c>
    </row>
    <row r="5" spans="1:7" ht="28.5" customHeight="1"/>
    <row r="6" spans="1:7" ht="53.25" customHeight="1">
      <c r="A6" s="373" t="s">
        <v>3561</v>
      </c>
      <c r="B6" s="373"/>
      <c r="C6" s="373"/>
      <c r="D6" s="373"/>
      <c r="E6" s="373"/>
      <c r="F6" s="373"/>
      <c r="G6" s="373"/>
    </row>
    <row r="17" spans="1:7" ht="38.25" customHeight="1">
      <c r="A17" s="374" t="s">
        <v>323</v>
      </c>
      <c r="B17" s="374"/>
      <c r="C17" s="374"/>
      <c r="D17" s="374"/>
      <c r="E17" s="374"/>
      <c r="F17" s="374"/>
      <c r="G17" s="374"/>
    </row>
    <row r="18" spans="1:7" ht="38.25" customHeight="1">
      <c r="A18" s="375"/>
      <c r="B18" s="375"/>
      <c r="C18" s="375"/>
      <c r="D18" s="375"/>
      <c r="E18" s="375"/>
      <c r="F18" s="375"/>
      <c r="G18" s="375"/>
    </row>
  </sheetData>
  <mergeCells count="3">
    <mergeCell ref="A6:G6"/>
    <mergeCell ref="A17:G17"/>
    <mergeCell ref="A18:G18"/>
  </mergeCells>
  <phoneticPr fontId="4" type="noConversion"/>
  <printOptions horizontalCentered="1"/>
  <pageMargins left="1.0629921259842521" right="1.0629921259842521" top="0.98425196850393704" bottom="0.98425196850393704"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dimension ref="A1:S29"/>
  <sheetViews>
    <sheetView showZeros="0" workbookViewId="0">
      <pane xSplit="1" ySplit="5" topLeftCell="B10" activePane="bottomRight" state="frozen"/>
      <selection activeCell="A15" sqref="A15"/>
      <selection pane="topRight" activeCell="A15" sqref="A15"/>
      <selection pane="bottomLeft" activeCell="A15" sqref="A15"/>
      <selection pane="bottomRight" activeCell="A15" sqref="A15"/>
    </sheetView>
  </sheetViews>
  <sheetFormatPr defaultColWidth="9" defaultRowHeight="14.25"/>
  <cols>
    <col min="1" max="1" width="37.25" style="59" customWidth="1"/>
    <col min="2" max="17" width="10.5" style="59" customWidth="1"/>
    <col min="18" max="16384" width="9" style="59"/>
  </cols>
  <sheetData>
    <row r="1" spans="1:19" ht="48.75" customHeight="1">
      <c r="A1" s="214"/>
      <c r="B1" s="376" t="s">
        <v>1801</v>
      </c>
      <c r="C1" s="376"/>
      <c r="D1" s="376"/>
      <c r="E1" s="376"/>
      <c r="F1" s="376"/>
      <c r="G1" s="376"/>
      <c r="H1" s="376"/>
      <c r="I1" s="376"/>
      <c r="J1" s="376" t="s">
        <v>1801</v>
      </c>
      <c r="K1" s="376"/>
      <c r="L1" s="376"/>
      <c r="M1" s="376"/>
      <c r="N1" s="376"/>
      <c r="O1" s="376"/>
      <c r="P1" s="376"/>
      <c r="Q1" s="376"/>
    </row>
    <row r="2" spans="1:19" ht="24.75" customHeight="1">
      <c r="A2" s="60"/>
      <c r="B2" s="61"/>
      <c r="C2" s="61"/>
      <c r="D2" s="61"/>
      <c r="E2" s="61"/>
      <c r="I2" s="215" t="s">
        <v>43</v>
      </c>
      <c r="Q2" s="215" t="s">
        <v>43</v>
      </c>
    </row>
    <row r="3" spans="1:19" s="62" customFormat="1" ht="24.75" customHeight="1">
      <c r="A3" s="398" t="s">
        <v>1563</v>
      </c>
      <c r="B3" s="378" t="s">
        <v>334</v>
      </c>
      <c r="C3" s="378"/>
      <c r="D3" s="378"/>
      <c r="E3" s="378"/>
      <c r="F3" s="399" t="s">
        <v>467</v>
      </c>
      <c r="G3" s="399"/>
      <c r="H3" s="399"/>
      <c r="I3" s="399"/>
      <c r="J3" s="400" t="s">
        <v>339</v>
      </c>
      <c r="K3" s="399"/>
      <c r="L3" s="399"/>
      <c r="M3" s="399"/>
      <c r="N3" s="382" t="s">
        <v>468</v>
      </c>
      <c r="O3" s="382"/>
      <c r="P3" s="382"/>
      <c r="Q3" s="382"/>
    </row>
    <row r="4" spans="1:19" s="62" customFormat="1" ht="24.75" customHeight="1">
      <c r="A4" s="398"/>
      <c r="B4" s="377" t="s">
        <v>329</v>
      </c>
      <c r="C4" s="377" t="s">
        <v>330</v>
      </c>
      <c r="D4" s="379" t="s">
        <v>333</v>
      </c>
      <c r="E4" s="380"/>
      <c r="F4" s="377" t="s">
        <v>329</v>
      </c>
      <c r="G4" s="377" t="s">
        <v>330</v>
      </c>
      <c r="H4" s="379" t="s">
        <v>333</v>
      </c>
      <c r="I4" s="380"/>
      <c r="J4" s="377" t="s">
        <v>329</v>
      </c>
      <c r="K4" s="377" t="s">
        <v>330</v>
      </c>
      <c r="L4" s="379" t="s">
        <v>333</v>
      </c>
      <c r="M4" s="380"/>
      <c r="N4" s="377" t="s">
        <v>329</v>
      </c>
      <c r="O4" s="377" t="s">
        <v>330</v>
      </c>
      <c r="P4" s="379" t="s">
        <v>333</v>
      </c>
      <c r="Q4" s="380"/>
    </row>
    <row r="5" spans="1:19" ht="23.1" customHeight="1">
      <c r="A5" s="398"/>
      <c r="B5" s="377"/>
      <c r="C5" s="377"/>
      <c r="D5" s="106" t="s">
        <v>331</v>
      </c>
      <c r="E5" s="107" t="s">
        <v>332</v>
      </c>
      <c r="F5" s="377"/>
      <c r="G5" s="377"/>
      <c r="H5" s="106" t="s">
        <v>331</v>
      </c>
      <c r="I5" s="107" t="s">
        <v>332</v>
      </c>
      <c r="J5" s="377"/>
      <c r="K5" s="377"/>
      <c r="L5" s="106" t="s">
        <v>331</v>
      </c>
      <c r="M5" s="107" t="s">
        <v>332</v>
      </c>
      <c r="N5" s="377"/>
      <c r="O5" s="377"/>
      <c r="P5" s="106" t="s">
        <v>331</v>
      </c>
      <c r="Q5" s="107" t="s">
        <v>332</v>
      </c>
    </row>
    <row r="6" spans="1:19" s="64" customFormat="1" ht="24" customHeight="1">
      <c r="A6" s="63" t="s">
        <v>1564</v>
      </c>
      <c r="B6" s="133">
        <f>SUM(B7:B18)</f>
        <v>294267</v>
      </c>
      <c r="C6" s="133">
        <f>SUM(C7:C18)</f>
        <v>293353</v>
      </c>
      <c r="D6" s="133">
        <f>C6-B6</f>
        <v>-914</v>
      </c>
      <c r="E6" s="134">
        <f>IF(B6=0,0,D6/B6*100)</f>
        <v>-0.3106022761641638</v>
      </c>
      <c r="F6" s="133">
        <f>SUM(F7:F18)</f>
        <v>247152</v>
      </c>
      <c r="G6" s="133">
        <f>SUM(G7:G18)</f>
        <v>246518</v>
      </c>
      <c r="H6" s="133">
        <f>G6-F6</f>
        <v>-634</v>
      </c>
      <c r="I6" s="134">
        <f>IF(F6=0,0,H6/F6*100)</f>
        <v>-0.25652230206512588</v>
      </c>
      <c r="J6" s="133">
        <f>SUM(J7:J18)</f>
        <v>45400</v>
      </c>
      <c r="K6" s="133">
        <f>SUM(K7:K18)</f>
        <v>45400</v>
      </c>
      <c r="L6" s="133">
        <f>K6-J6</f>
        <v>0</v>
      </c>
      <c r="M6" s="134">
        <f>IF(J6=0,0,L6/J6*100)</f>
        <v>0</v>
      </c>
      <c r="N6" s="133">
        <f>SUM(N7:N18)</f>
        <v>1715</v>
      </c>
      <c r="O6" s="133">
        <f>SUM(O7:O18)</f>
        <v>1435</v>
      </c>
      <c r="P6" s="133">
        <f>O6-N6</f>
        <v>-280</v>
      </c>
      <c r="Q6" s="134">
        <f>IF(N6=0,0,P6/N6*100)</f>
        <v>-16.326530612244898</v>
      </c>
      <c r="R6" s="206"/>
      <c r="S6" s="206"/>
    </row>
    <row r="7" spans="1:19" ht="24" customHeight="1">
      <c r="A7" s="65" t="s">
        <v>1565</v>
      </c>
      <c r="B7" s="66">
        <f t="shared" ref="B7:C18" si="0">F7+J7+N7</f>
        <v>2600</v>
      </c>
      <c r="C7" s="66">
        <f t="shared" si="0"/>
        <v>2600</v>
      </c>
      <c r="D7" s="66">
        <f t="shared" ref="D7:D25" si="1">C7-B7</f>
        <v>0</v>
      </c>
      <c r="E7" s="135">
        <f t="shared" ref="E7:E25" si="2">IF(B7=0,0,D7/B7*100)</f>
        <v>0</v>
      </c>
      <c r="F7" s="66">
        <v>2600</v>
      </c>
      <c r="G7" s="66">
        <v>2600</v>
      </c>
      <c r="H7" s="66">
        <f t="shared" ref="H7:H25" si="3">G7-F7</f>
        <v>0</v>
      </c>
      <c r="I7" s="135">
        <f t="shared" ref="I7:I25" si="4">IF(F7=0,0,H7/F7*100)</f>
        <v>0</v>
      </c>
      <c r="J7" s="66"/>
      <c r="K7" s="66"/>
      <c r="L7" s="66">
        <f t="shared" ref="L7:L25" si="5">K7-J7</f>
        <v>0</v>
      </c>
      <c r="M7" s="135">
        <f t="shared" ref="M7:M25" si="6">IF(J7=0,0,L7/J7*100)</f>
        <v>0</v>
      </c>
      <c r="N7" s="66"/>
      <c r="O7" s="66"/>
      <c r="P7" s="66">
        <f t="shared" ref="P7:P25" si="7">O7-N7</f>
        <v>0</v>
      </c>
      <c r="Q7" s="135">
        <f t="shared" ref="Q7:Q25" si="8">IF(N7=0,0,P7/N7*100)</f>
        <v>0</v>
      </c>
      <c r="R7" s="206"/>
      <c r="S7" s="206"/>
    </row>
    <row r="8" spans="1:19" ht="24" customHeight="1">
      <c r="A8" s="65" t="s">
        <v>1566</v>
      </c>
      <c r="B8" s="66">
        <f t="shared" si="0"/>
        <v>0</v>
      </c>
      <c r="C8" s="66">
        <f t="shared" si="0"/>
        <v>0</v>
      </c>
      <c r="D8" s="66">
        <f t="shared" si="1"/>
        <v>0</v>
      </c>
      <c r="E8" s="135">
        <f t="shared" si="2"/>
        <v>0</v>
      </c>
      <c r="F8" s="66"/>
      <c r="G8" s="66"/>
      <c r="H8" s="66">
        <f t="shared" si="3"/>
        <v>0</v>
      </c>
      <c r="I8" s="135">
        <f t="shared" si="4"/>
        <v>0</v>
      </c>
      <c r="J8" s="66"/>
      <c r="K8" s="66"/>
      <c r="L8" s="66">
        <f t="shared" si="5"/>
        <v>0</v>
      </c>
      <c r="M8" s="135">
        <f t="shared" si="6"/>
        <v>0</v>
      </c>
      <c r="N8" s="66"/>
      <c r="O8" s="66"/>
      <c r="P8" s="66">
        <f t="shared" si="7"/>
        <v>0</v>
      </c>
      <c r="Q8" s="135">
        <f t="shared" si="8"/>
        <v>0</v>
      </c>
      <c r="R8" s="206"/>
      <c r="S8" s="206"/>
    </row>
    <row r="9" spans="1:19" ht="24" customHeight="1">
      <c r="A9" s="65" t="s">
        <v>1567</v>
      </c>
      <c r="B9" s="66">
        <f t="shared" si="0"/>
        <v>95</v>
      </c>
      <c r="C9" s="66">
        <f t="shared" si="0"/>
        <v>95</v>
      </c>
      <c r="D9" s="66">
        <f t="shared" si="1"/>
        <v>0</v>
      </c>
      <c r="E9" s="135">
        <f t="shared" si="2"/>
        <v>0</v>
      </c>
      <c r="F9" s="66">
        <v>80</v>
      </c>
      <c r="G9" s="66">
        <v>80</v>
      </c>
      <c r="H9" s="66">
        <f t="shared" si="3"/>
        <v>0</v>
      </c>
      <c r="I9" s="135">
        <f t="shared" si="4"/>
        <v>0</v>
      </c>
      <c r="J9" s="66"/>
      <c r="K9" s="66"/>
      <c r="L9" s="66">
        <f t="shared" si="5"/>
        <v>0</v>
      </c>
      <c r="M9" s="135">
        <f t="shared" si="6"/>
        <v>0</v>
      </c>
      <c r="N9" s="66">
        <v>15</v>
      </c>
      <c r="O9" s="66">
        <v>15</v>
      </c>
      <c r="P9" s="66">
        <f t="shared" si="7"/>
        <v>0</v>
      </c>
      <c r="Q9" s="135">
        <f t="shared" si="8"/>
        <v>0</v>
      </c>
      <c r="R9" s="206"/>
      <c r="S9" s="206"/>
    </row>
    <row r="10" spans="1:19" ht="24" customHeight="1">
      <c r="A10" s="67" t="s">
        <v>1568</v>
      </c>
      <c r="B10" s="66">
        <f t="shared" si="0"/>
        <v>0</v>
      </c>
      <c r="C10" s="66">
        <f t="shared" si="0"/>
        <v>0</v>
      </c>
      <c r="D10" s="66">
        <f t="shared" si="1"/>
        <v>0</v>
      </c>
      <c r="E10" s="135">
        <f t="shared" si="2"/>
        <v>0</v>
      </c>
      <c r="F10" s="66"/>
      <c r="G10" s="66"/>
      <c r="H10" s="66">
        <f t="shared" si="3"/>
        <v>0</v>
      </c>
      <c r="I10" s="135">
        <f t="shared" si="4"/>
        <v>0</v>
      </c>
      <c r="J10" s="66"/>
      <c r="K10" s="66"/>
      <c r="L10" s="66">
        <f t="shared" si="5"/>
        <v>0</v>
      </c>
      <c r="M10" s="135">
        <f t="shared" si="6"/>
        <v>0</v>
      </c>
      <c r="N10" s="66"/>
      <c r="O10" s="66"/>
      <c r="P10" s="66">
        <f t="shared" si="7"/>
        <v>0</v>
      </c>
      <c r="Q10" s="135">
        <f t="shared" si="8"/>
        <v>0</v>
      </c>
      <c r="R10" s="206"/>
      <c r="S10" s="206"/>
    </row>
    <row r="11" spans="1:19" ht="24" customHeight="1">
      <c r="A11" s="67" t="s">
        <v>3394</v>
      </c>
      <c r="B11" s="66">
        <f t="shared" si="0"/>
        <v>1350</v>
      </c>
      <c r="C11" s="66">
        <f t="shared" si="0"/>
        <v>716</v>
      </c>
      <c r="D11" s="66">
        <f t="shared" si="1"/>
        <v>-634</v>
      </c>
      <c r="E11" s="135">
        <f t="shared" si="2"/>
        <v>-46.962962962962962</v>
      </c>
      <c r="F11" s="66">
        <v>1350</v>
      </c>
      <c r="G11" s="66">
        <v>716</v>
      </c>
      <c r="H11" s="66">
        <f t="shared" si="3"/>
        <v>-634</v>
      </c>
      <c r="I11" s="135">
        <f t="shared" si="4"/>
        <v>-46.962962962962962</v>
      </c>
      <c r="J11" s="66"/>
      <c r="K11" s="66"/>
      <c r="L11" s="66">
        <f t="shared" si="5"/>
        <v>0</v>
      </c>
      <c r="M11" s="135">
        <f t="shared" si="6"/>
        <v>0</v>
      </c>
      <c r="N11" s="66"/>
      <c r="O11" s="66"/>
      <c r="P11" s="66">
        <f t="shared" si="7"/>
        <v>0</v>
      </c>
      <c r="Q11" s="135">
        <f t="shared" si="8"/>
        <v>0</v>
      </c>
      <c r="R11" s="206"/>
      <c r="S11" s="206"/>
    </row>
    <row r="12" spans="1:19" ht="24" customHeight="1">
      <c r="A12" s="67" t="s">
        <v>1569</v>
      </c>
      <c r="B12" s="66">
        <f t="shared" si="0"/>
        <v>11500</v>
      </c>
      <c r="C12" s="66">
        <f t="shared" si="0"/>
        <v>11500</v>
      </c>
      <c r="D12" s="66">
        <f t="shared" si="1"/>
        <v>0</v>
      </c>
      <c r="E12" s="135">
        <f t="shared" si="2"/>
        <v>0</v>
      </c>
      <c r="F12" s="66">
        <v>11500</v>
      </c>
      <c r="G12" s="66">
        <v>11500</v>
      </c>
      <c r="H12" s="66">
        <f t="shared" si="3"/>
        <v>0</v>
      </c>
      <c r="I12" s="135">
        <f t="shared" si="4"/>
        <v>0</v>
      </c>
      <c r="J12" s="66"/>
      <c r="K12" s="66"/>
      <c r="L12" s="66">
        <f t="shared" si="5"/>
        <v>0</v>
      </c>
      <c r="M12" s="135">
        <f t="shared" si="6"/>
        <v>0</v>
      </c>
      <c r="N12" s="66"/>
      <c r="O12" s="66"/>
      <c r="P12" s="66">
        <f t="shared" si="7"/>
        <v>0</v>
      </c>
      <c r="Q12" s="135">
        <f t="shared" si="8"/>
        <v>0</v>
      </c>
      <c r="R12" s="206"/>
      <c r="S12" s="206"/>
    </row>
    <row r="13" spans="1:19" ht="24" customHeight="1">
      <c r="A13" s="67" t="s">
        <v>1570</v>
      </c>
      <c r="B13" s="66">
        <f t="shared" si="0"/>
        <v>1260</v>
      </c>
      <c r="C13" s="66">
        <f t="shared" si="0"/>
        <v>1260</v>
      </c>
      <c r="D13" s="66">
        <f t="shared" si="1"/>
        <v>0</v>
      </c>
      <c r="E13" s="135">
        <f t="shared" si="2"/>
        <v>0</v>
      </c>
      <c r="F13" s="66">
        <v>1260</v>
      </c>
      <c r="G13" s="66">
        <v>1260</v>
      </c>
      <c r="H13" s="66">
        <f t="shared" si="3"/>
        <v>0</v>
      </c>
      <c r="I13" s="135">
        <f t="shared" si="4"/>
        <v>0</v>
      </c>
      <c r="J13" s="66"/>
      <c r="K13" s="66"/>
      <c r="L13" s="66">
        <f t="shared" si="5"/>
        <v>0</v>
      </c>
      <c r="M13" s="135">
        <f t="shared" si="6"/>
        <v>0</v>
      </c>
      <c r="N13" s="66"/>
      <c r="O13" s="66"/>
      <c r="P13" s="66">
        <f t="shared" si="7"/>
        <v>0</v>
      </c>
      <c r="Q13" s="135">
        <f t="shared" si="8"/>
        <v>0</v>
      </c>
      <c r="R13" s="206"/>
      <c r="S13" s="206"/>
    </row>
    <row r="14" spans="1:19" ht="24" customHeight="1">
      <c r="A14" s="67" t="s">
        <v>1571</v>
      </c>
      <c r="B14" s="66">
        <f t="shared" si="0"/>
        <v>267162</v>
      </c>
      <c r="C14" s="66">
        <f t="shared" si="0"/>
        <v>267162</v>
      </c>
      <c r="D14" s="66">
        <f t="shared" si="1"/>
        <v>0</v>
      </c>
      <c r="E14" s="135">
        <f t="shared" si="2"/>
        <v>0</v>
      </c>
      <c r="F14" s="66">
        <v>221762</v>
      </c>
      <c r="G14" s="66">
        <v>221762</v>
      </c>
      <c r="H14" s="66">
        <f t="shared" si="3"/>
        <v>0</v>
      </c>
      <c r="I14" s="135">
        <f t="shared" si="4"/>
        <v>0</v>
      </c>
      <c r="J14" s="66">
        <v>45400</v>
      </c>
      <c r="K14" s="66">
        <v>45400</v>
      </c>
      <c r="L14" s="66">
        <f t="shared" si="5"/>
        <v>0</v>
      </c>
      <c r="M14" s="135">
        <f t="shared" si="6"/>
        <v>0</v>
      </c>
      <c r="N14" s="66"/>
      <c r="O14" s="66"/>
      <c r="P14" s="66">
        <f t="shared" si="7"/>
        <v>0</v>
      </c>
      <c r="Q14" s="135">
        <f t="shared" si="8"/>
        <v>0</v>
      </c>
      <c r="R14" s="206"/>
      <c r="S14" s="206"/>
    </row>
    <row r="15" spans="1:19" ht="24" customHeight="1">
      <c r="A15" s="67" t="s">
        <v>3395</v>
      </c>
      <c r="B15" s="66">
        <f t="shared" si="0"/>
        <v>2100</v>
      </c>
      <c r="C15" s="66">
        <f t="shared" si="0"/>
        <v>1750</v>
      </c>
      <c r="D15" s="66">
        <f t="shared" si="1"/>
        <v>-350</v>
      </c>
      <c r="E15" s="135">
        <f t="shared" si="2"/>
        <v>-16.666666666666664</v>
      </c>
      <c r="F15" s="66">
        <v>1600</v>
      </c>
      <c r="G15" s="66">
        <v>1600</v>
      </c>
      <c r="H15" s="66">
        <f t="shared" si="3"/>
        <v>0</v>
      </c>
      <c r="I15" s="135">
        <f t="shared" si="4"/>
        <v>0</v>
      </c>
      <c r="J15" s="66"/>
      <c r="K15" s="66"/>
      <c r="L15" s="66">
        <f t="shared" si="5"/>
        <v>0</v>
      </c>
      <c r="M15" s="135">
        <f t="shared" si="6"/>
        <v>0</v>
      </c>
      <c r="N15" s="66">
        <v>500</v>
      </c>
      <c r="O15" s="66">
        <v>150</v>
      </c>
      <c r="P15" s="66">
        <f t="shared" si="7"/>
        <v>-350</v>
      </c>
      <c r="Q15" s="135">
        <f t="shared" si="8"/>
        <v>-70</v>
      </c>
      <c r="R15" s="206"/>
      <c r="S15" s="206"/>
    </row>
    <row r="16" spans="1:19" ht="24" customHeight="1">
      <c r="A16" s="67" t="s">
        <v>1572</v>
      </c>
      <c r="B16" s="66">
        <f t="shared" si="0"/>
        <v>4500</v>
      </c>
      <c r="C16" s="66">
        <f t="shared" si="0"/>
        <v>4500</v>
      </c>
      <c r="D16" s="66">
        <f t="shared" si="1"/>
        <v>0</v>
      </c>
      <c r="E16" s="135">
        <f t="shared" si="2"/>
        <v>0</v>
      </c>
      <c r="F16" s="66">
        <v>4500</v>
      </c>
      <c r="G16" s="66">
        <v>4500</v>
      </c>
      <c r="H16" s="66">
        <f t="shared" si="3"/>
        <v>0</v>
      </c>
      <c r="I16" s="135">
        <f t="shared" si="4"/>
        <v>0</v>
      </c>
      <c r="J16" s="66"/>
      <c r="K16" s="66"/>
      <c r="L16" s="66">
        <f t="shared" si="5"/>
        <v>0</v>
      </c>
      <c r="M16" s="135">
        <f t="shared" si="6"/>
        <v>0</v>
      </c>
      <c r="N16" s="66"/>
      <c r="O16" s="66"/>
      <c r="P16" s="66">
        <f t="shared" si="7"/>
        <v>0</v>
      </c>
      <c r="Q16" s="135">
        <f t="shared" si="8"/>
        <v>0</v>
      </c>
      <c r="R16" s="206"/>
      <c r="S16" s="206"/>
    </row>
    <row r="17" spans="1:19" ht="24" customHeight="1">
      <c r="A17" s="67" t="s">
        <v>3396</v>
      </c>
      <c r="B17" s="66">
        <f t="shared" si="0"/>
        <v>3700</v>
      </c>
      <c r="C17" s="66">
        <f t="shared" si="0"/>
        <v>3770</v>
      </c>
      <c r="D17" s="66">
        <f t="shared" si="1"/>
        <v>70</v>
      </c>
      <c r="E17" s="135">
        <f t="shared" si="2"/>
        <v>1.8918918918918921</v>
      </c>
      <c r="F17" s="66">
        <v>2500</v>
      </c>
      <c r="G17" s="66">
        <v>2500</v>
      </c>
      <c r="H17" s="66">
        <f t="shared" si="3"/>
        <v>0</v>
      </c>
      <c r="I17" s="135">
        <f t="shared" si="4"/>
        <v>0</v>
      </c>
      <c r="J17" s="66"/>
      <c r="K17" s="66"/>
      <c r="L17" s="66">
        <f t="shared" si="5"/>
        <v>0</v>
      </c>
      <c r="M17" s="135">
        <f t="shared" si="6"/>
        <v>0</v>
      </c>
      <c r="N17" s="66">
        <v>1200</v>
      </c>
      <c r="O17" s="66">
        <v>1270</v>
      </c>
      <c r="P17" s="66">
        <f t="shared" si="7"/>
        <v>70</v>
      </c>
      <c r="Q17" s="135">
        <f t="shared" si="8"/>
        <v>5.833333333333333</v>
      </c>
      <c r="R17" s="206"/>
      <c r="S17" s="206"/>
    </row>
    <row r="18" spans="1:19" ht="24" customHeight="1">
      <c r="A18" s="67" t="s">
        <v>1573</v>
      </c>
      <c r="B18" s="66">
        <f t="shared" si="0"/>
        <v>0</v>
      </c>
      <c r="C18" s="66">
        <f t="shared" si="0"/>
        <v>0</v>
      </c>
      <c r="D18" s="66">
        <f t="shared" si="1"/>
        <v>0</v>
      </c>
      <c r="E18" s="135">
        <f t="shared" si="2"/>
        <v>0</v>
      </c>
      <c r="F18" s="66"/>
      <c r="G18" s="66"/>
      <c r="H18" s="66">
        <f t="shared" si="3"/>
        <v>0</v>
      </c>
      <c r="I18" s="135">
        <f t="shared" si="4"/>
        <v>0</v>
      </c>
      <c r="J18" s="66"/>
      <c r="K18" s="66"/>
      <c r="L18" s="66">
        <f t="shared" si="5"/>
        <v>0</v>
      </c>
      <c r="M18" s="135">
        <f t="shared" si="6"/>
        <v>0</v>
      </c>
      <c r="N18" s="66"/>
      <c r="O18" s="66"/>
      <c r="P18" s="66">
        <f t="shared" si="7"/>
        <v>0</v>
      </c>
      <c r="Q18" s="135">
        <f t="shared" si="8"/>
        <v>0</v>
      </c>
      <c r="R18" s="206"/>
      <c r="S18" s="206"/>
    </row>
    <row r="19" spans="1:19" ht="24" customHeight="1">
      <c r="A19" s="68" t="s">
        <v>383</v>
      </c>
      <c r="B19" s="69">
        <f>SUM(B20:B24)</f>
        <v>90277</v>
      </c>
      <c r="C19" s="69">
        <f>SUM(C20:C24)</f>
        <v>539017</v>
      </c>
      <c r="D19" s="69">
        <f t="shared" si="1"/>
        <v>448740</v>
      </c>
      <c r="E19" s="136">
        <f t="shared" si="2"/>
        <v>497.0701286041849</v>
      </c>
      <c r="F19" s="69">
        <f>SUM(F20:F24)</f>
        <v>15970</v>
      </c>
      <c r="G19" s="69">
        <f>SUM(G20:G24)</f>
        <v>505709</v>
      </c>
      <c r="H19" s="69">
        <f t="shared" si="3"/>
        <v>489739</v>
      </c>
      <c r="I19" s="136">
        <f t="shared" si="4"/>
        <v>3066.6186599874768</v>
      </c>
      <c r="J19" s="69">
        <f>SUM(J20:J24)</f>
        <v>69392</v>
      </c>
      <c r="K19" s="69">
        <f>SUM(K20:K24)</f>
        <v>31879</v>
      </c>
      <c r="L19" s="69">
        <f t="shared" si="5"/>
        <v>-37513</v>
      </c>
      <c r="M19" s="136">
        <f t="shared" si="6"/>
        <v>-54.059545768964725</v>
      </c>
      <c r="N19" s="69">
        <f>SUM(N20:N24)</f>
        <v>9915</v>
      </c>
      <c r="O19" s="69">
        <f>SUM(O20:O24)</f>
        <v>6429</v>
      </c>
      <c r="P19" s="69">
        <f t="shared" si="7"/>
        <v>-3486</v>
      </c>
      <c r="Q19" s="136">
        <f t="shared" si="8"/>
        <v>-35.158850226928898</v>
      </c>
      <c r="R19" s="206"/>
      <c r="S19" s="206"/>
    </row>
    <row r="20" spans="1:19" ht="24" customHeight="1">
      <c r="A20" s="70" t="s">
        <v>1574</v>
      </c>
      <c r="B20" s="66">
        <f>F20+J20+N20-5000</f>
        <v>39694</v>
      </c>
      <c r="C20" s="66">
        <f>G20+K20+O20-5000</f>
        <v>4694</v>
      </c>
      <c r="D20" s="66">
        <f t="shared" si="1"/>
        <v>-35000</v>
      </c>
      <c r="E20" s="135">
        <f t="shared" si="2"/>
        <v>-88.174535194235901</v>
      </c>
      <c r="F20" s="66">
        <v>4584</v>
      </c>
      <c r="G20" s="66">
        <v>4584</v>
      </c>
      <c r="H20" s="66">
        <f t="shared" si="3"/>
        <v>0</v>
      </c>
      <c r="I20" s="135">
        <f t="shared" si="4"/>
        <v>0</v>
      </c>
      <c r="J20" s="66">
        <v>35000</v>
      </c>
      <c r="K20" s="66"/>
      <c r="L20" s="66">
        <f t="shared" si="5"/>
        <v>-35000</v>
      </c>
      <c r="M20" s="135">
        <f t="shared" si="6"/>
        <v>-100</v>
      </c>
      <c r="N20" s="66">
        <v>5110</v>
      </c>
      <c r="O20" s="66">
        <v>5110</v>
      </c>
      <c r="P20" s="66">
        <f t="shared" si="7"/>
        <v>0</v>
      </c>
      <c r="Q20" s="135">
        <f t="shared" si="8"/>
        <v>0</v>
      </c>
      <c r="R20" s="206"/>
      <c r="S20" s="206"/>
    </row>
    <row r="21" spans="1:19" ht="24" customHeight="1">
      <c r="A21" s="70" t="s">
        <v>1575</v>
      </c>
      <c r="B21" s="66">
        <f t="shared" ref="B21:C24" si="9">F21+J21+N21</f>
        <v>0</v>
      </c>
      <c r="C21" s="66">
        <f t="shared" si="9"/>
        <v>0</v>
      </c>
      <c r="D21" s="66">
        <f t="shared" si="1"/>
        <v>0</v>
      </c>
      <c r="E21" s="135">
        <f t="shared" si="2"/>
        <v>0</v>
      </c>
      <c r="F21" s="66"/>
      <c r="G21" s="66"/>
      <c r="H21" s="66">
        <f t="shared" si="3"/>
        <v>0</v>
      </c>
      <c r="I21" s="135">
        <f t="shared" si="4"/>
        <v>0</v>
      </c>
      <c r="J21" s="66"/>
      <c r="K21" s="66"/>
      <c r="L21" s="66">
        <f t="shared" si="5"/>
        <v>0</v>
      </c>
      <c r="M21" s="135">
        <f t="shared" si="6"/>
        <v>0</v>
      </c>
      <c r="N21" s="66"/>
      <c r="O21" s="66"/>
      <c r="P21" s="66">
        <f t="shared" si="7"/>
        <v>0</v>
      </c>
      <c r="Q21" s="135">
        <f t="shared" si="8"/>
        <v>0</v>
      </c>
      <c r="R21" s="206"/>
      <c r="S21" s="206"/>
    </row>
    <row r="22" spans="1:19" ht="24" customHeight="1">
      <c r="A22" s="70" t="s">
        <v>91</v>
      </c>
      <c r="B22" s="66">
        <f t="shared" si="9"/>
        <v>50583</v>
      </c>
      <c r="C22" s="66">
        <f t="shared" si="9"/>
        <v>44584</v>
      </c>
      <c r="D22" s="66">
        <f t="shared" si="1"/>
        <v>-5999</v>
      </c>
      <c r="E22" s="135">
        <f t="shared" si="2"/>
        <v>-11.859715714765832</v>
      </c>
      <c r="F22" s="66">
        <v>11386</v>
      </c>
      <c r="G22" s="66">
        <v>11386</v>
      </c>
      <c r="H22" s="66">
        <f t="shared" si="3"/>
        <v>0</v>
      </c>
      <c r="I22" s="135">
        <f t="shared" si="4"/>
        <v>0</v>
      </c>
      <c r="J22" s="66">
        <v>34392</v>
      </c>
      <c r="K22" s="66">
        <v>31879</v>
      </c>
      <c r="L22" s="66">
        <f t="shared" si="5"/>
        <v>-2513</v>
      </c>
      <c r="M22" s="135">
        <f t="shared" si="6"/>
        <v>-7.3069318446150264</v>
      </c>
      <c r="N22" s="66">
        <v>4805</v>
      </c>
      <c r="O22" s="66">
        <v>1319</v>
      </c>
      <c r="P22" s="66">
        <f t="shared" si="7"/>
        <v>-3486</v>
      </c>
      <c r="Q22" s="135">
        <f t="shared" si="8"/>
        <v>-72.549427679500525</v>
      </c>
      <c r="R22" s="206"/>
      <c r="S22" s="206"/>
    </row>
    <row r="23" spans="1:19" ht="24" customHeight="1">
      <c r="A23" s="70" t="s">
        <v>92</v>
      </c>
      <c r="B23" s="66">
        <f t="shared" si="9"/>
        <v>0</v>
      </c>
      <c r="C23" s="66">
        <f t="shared" si="9"/>
        <v>0</v>
      </c>
      <c r="D23" s="66">
        <f t="shared" si="1"/>
        <v>0</v>
      </c>
      <c r="E23" s="135">
        <f t="shared" si="2"/>
        <v>0</v>
      </c>
      <c r="F23" s="66"/>
      <c r="G23" s="66"/>
      <c r="H23" s="66">
        <f t="shared" si="3"/>
        <v>0</v>
      </c>
      <c r="I23" s="135">
        <f t="shared" si="4"/>
        <v>0</v>
      </c>
      <c r="J23" s="66"/>
      <c r="K23" s="66"/>
      <c r="L23" s="66">
        <f t="shared" si="5"/>
        <v>0</v>
      </c>
      <c r="M23" s="135">
        <f t="shared" si="6"/>
        <v>0</v>
      </c>
      <c r="N23" s="66"/>
      <c r="O23" s="66"/>
      <c r="P23" s="66">
        <f t="shared" si="7"/>
        <v>0</v>
      </c>
      <c r="Q23" s="135">
        <f t="shared" si="8"/>
        <v>0</v>
      </c>
      <c r="R23" s="206"/>
      <c r="S23" s="206"/>
    </row>
    <row r="24" spans="1:19" ht="24" customHeight="1">
      <c r="A24" s="71" t="s">
        <v>93</v>
      </c>
      <c r="B24" s="66">
        <f t="shared" si="9"/>
        <v>0</v>
      </c>
      <c r="C24" s="66">
        <f t="shared" si="9"/>
        <v>489739</v>
      </c>
      <c r="D24" s="66">
        <f t="shared" si="1"/>
        <v>489739</v>
      </c>
      <c r="E24" s="135">
        <f t="shared" si="2"/>
        <v>0</v>
      </c>
      <c r="F24" s="66"/>
      <c r="G24" s="66">
        <v>489739</v>
      </c>
      <c r="H24" s="66">
        <f t="shared" si="3"/>
        <v>489739</v>
      </c>
      <c r="I24" s="135">
        <f t="shared" si="4"/>
        <v>0</v>
      </c>
      <c r="J24" s="66"/>
      <c r="K24" s="66"/>
      <c r="L24" s="66">
        <f t="shared" si="5"/>
        <v>0</v>
      </c>
      <c r="M24" s="135">
        <f t="shared" si="6"/>
        <v>0</v>
      </c>
      <c r="N24" s="66"/>
      <c r="O24" s="66"/>
      <c r="P24" s="66">
        <f t="shared" si="7"/>
        <v>0</v>
      </c>
      <c r="Q24" s="135">
        <f t="shared" si="8"/>
        <v>0</v>
      </c>
      <c r="R24" s="206"/>
      <c r="S24" s="206"/>
    </row>
    <row r="25" spans="1:19" ht="24" customHeight="1">
      <c r="A25" s="72" t="s">
        <v>94</v>
      </c>
      <c r="B25" s="69">
        <f>SUM(B6,B19)</f>
        <v>384544</v>
      </c>
      <c r="C25" s="69">
        <f>SUM(C6,C19)</f>
        <v>832370</v>
      </c>
      <c r="D25" s="69">
        <f t="shared" si="1"/>
        <v>447826</v>
      </c>
      <c r="E25" s="136">
        <f t="shared" si="2"/>
        <v>116.45637430307065</v>
      </c>
      <c r="F25" s="69">
        <f>SUM(F6,F19)</f>
        <v>263122</v>
      </c>
      <c r="G25" s="69">
        <f>SUM(G6,G19)</f>
        <v>752227</v>
      </c>
      <c r="H25" s="69">
        <f t="shared" si="3"/>
        <v>489105</v>
      </c>
      <c r="I25" s="136">
        <f t="shared" si="4"/>
        <v>185.88525474874774</v>
      </c>
      <c r="J25" s="69">
        <f>SUM(J6,J19)</f>
        <v>114792</v>
      </c>
      <c r="K25" s="69">
        <f>SUM(K6,K19)</f>
        <v>77279</v>
      </c>
      <c r="L25" s="69">
        <f t="shared" si="5"/>
        <v>-37513</v>
      </c>
      <c r="M25" s="136">
        <f t="shared" si="6"/>
        <v>-32.679106557948288</v>
      </c>
      <c r="N25" s="69">
        <f>SUM(N6,N19)</f>
        <v>11630</v>
      </c>
      <c r="O25" s="69">
        <f>SUM(O6,O19)</f>
        <v>7864</v>
      </c>
      <c r="P25" s="69">
        <f t="shared" si="7"/>
        <v>-3766</v>
      </c>
      <c r="Q25" s="136">
        <f t="shared" si="8"/>
        <v>-32.381771281169392</v>
      </c>
      <c r="R25" s="206"/>
      <c r="S25" s="206"/>
    </row>
    <row r="26" spans="1:19" ht="20.25" customHeight="1"/>
    <row r="27" spans="1:19" ht="20.25" customHeight="1">
      <c r="A27" s="73"/>
    </row>
    <row r="28" spans="1:19" ht="20.25" customHeight="1"/>
    <row r="29" spans="1:19" ht="20.25" customHeight="1"/>
  </sheetData>
  <mergeCells count="19">
    <mergeCell ref="J4:J5"/>
    <mergeCell ref="L4:M4"/>
    <mergeCell ref="J3:M3"/>
    <mergeCell ref="J1:Q1"/>
    <mergeCell ref="A3:A5"/>
    <mergeCell ref="B3:E3"/>
    <mergeCell ref="B4:B5"/>
    <mergeCell ref="C4:C5"/>
    <mergeCell ref="D4:E4"/>
    <mergeCell ref="F4:F5"/>
    <mergeCell ref="B1:I1"/>
    <mergeCell ref="N3:Q3"/>
    <mergeCell ref="N4:N5"/>
    <mergeCell ref="O4:O5"/>
    <mergeCell ref="P4:Q4"/>
    <mergeCell ref="K4:K5"/>
    <mergeCell ref="G4:G5"/>
    <mergeCell ref="H4:I4"/>
    <mergeCell ref="F3:I3"/>
  </mergeCells>
  <phoneticPr fontId="4" type="noConversion"/>
  <conditionalFormatting sqref="E5 D4:D5">
    <cfRule type="cellIs" dxfId="7" priority="4" stopIfTrue="1" operator="equal">
      <formula>0</formula>
    </cfRule>
  </conditionalFormatting>
  <conditionalFormatting sqref="I5 H4:H5">
    <cfRule type="cellIs" dxfId="6" priority="3" stopIfTrue="1" operator="equal">
      <formula>0</formula>
    </cfRule>
  </conditionalFormatting>
  <conditionalFormatting sqref="M5 L4:L5">
    <cfRule type="cellIs" dxfId="5" priority="2" stopIfTrue="1" operator="equal">
      <formula>0</formula>
    </cfRule>
  </conditionalFormatting>
  <conditionalFormatting sqref="Q5 P4:P5">
    <cfRule type="cellIs" dxfId="4" priority="1" stopIfTrue="1" operator="equal">
      <formula>0</formula>
    </cfRule>
  </conditionalFormatting>
  <printOptions horizontalCentered="1"/>
  <pageMargins left="0.59055118110236227" right="0.59055118110236227" top="0.98425196850393704" bottom="0.59055118110236227" header="0.59055118110236227" footer="0.31496062992125984"/>
  <pageSetup paperSize="9" firstPageNumber="40" orientation="landscape" useFirstPageNumber="1" r:id="rId1"/>
  <headerFooter alignWithMargins="0">
    <oddFooter>&amp;C—&amp;P—</oddFooter>
  </headerFooter>
</worksheet>
</file>

<file path=xl/worksheets/sheet11.xml><?xml version="1.0" encoding="utf-8"?>
<worksheet xmlns="http://schemas.openxmlformats.org/spreadsheetml/2006/main" xmlns:r="http://schemas.openxmlformats.org/officeDocument/2006/relationships">
  <sheetPr>
    <outlinePr summaryBelow="0"/>
  </sheetPr>
  <dimension ref="A1:U176"/>
  <sheetViews>
    <sheetView showZeros="0" zoomScaleNormal="100" workbookViewId="0">
      <pane xSplit="2" ySplit="5" topLeftCell="C6" activePane="bottomRight" state="frozen"/>
      <selection activeCell="A15" sqref="A15"/>
      <selection pane="topRight" activeCell="A15" sqref="A15"/>
      <selection pane="bottomLeft" activeCell="A15" sqref="A15"/>
      <selection pane="bottomRight" activeCell="A15" sqref="A15"/>
    </sheetView>
  </sheetViews>
  <sheetFormatPr defaultColWidth="9" defaultRowHeight="14.25" outlineLevelRow="1"/>
  <cols>
    <col min="1" max="1" width="10.5" style="74" hidden="1" customWidth="1"/>
    <col min="2" max="2" width="37.75" style="76" customWidth="1"/>
    <col min="3" max="18" width="10.125" style="75" customWidth="1"/>
    <col min="19" max="16384" width="9" style="75"/>
  </cols>
  <sheetData>
    <row r="1" spans="1:21" ht="54" customHeight="1">
      <c r="B1" s="216"/>
      <c r="C1" s="376" t="s">
        <v>1800</v>
      </c>
      <c r="D1" s="376"/>
      <c r="E1" s="376"/>
      <c r="F1" s="376"/>
      <c r="G1" s="376"/>
      <c r="H1" s="376"/>
      <c r="I1" s="376"/>
      <c r="J1" s="376"/>
      <c r="K1" s="376" t="s">
        <v>1800</v>
      </c>
      <c r="L1" s="376"/>
      <c r="M1" s="376"/>
      <c r="N1" s="376"/>
      <c r="O1" s="376"/>
      <c r="P1" s="376"/>
      <c r="Q1" s="376"/>
      <c r="R1" s="376"/>
    </row>
    <row r="2" spans="1:21" ht="22.5" customHeight="1">
      <c r="C2" s="61"/>
      <c r="D2" s="61"/>
      <c r="E2" s="61"/>
      <c r="F2" s="61"/>
      <c r="G2" s="59"/>
      <c r="H2" s="59"/>
      <c r="I2" s="59"/>
      <c r="J2" s="215" t="s">
        <v>43</v>
      </c>
      <c r="K2" s="61"/>
      <c r="L2" s="61"/>
      <c r="M2" s="61"/>
      <c r="N2" s="61"/>
      <c r="O2" s="59"/>
      <c r="P2" s="59"/>
      <c r="Q2" s="59"/>
      <c r="R2" s="215" t="s">
        <v>43</v>
      </c>
    </row>
    <row r="3" spans="1:21" s="77" customFormat="1" ht="18" customHeight="1">
      <c r="A3" s="401" t="s">
        <v>95</v>
      </c>
      <c r="B3" s="402" t="s">
        <v>340</v>
      </c>
      <c r="C3" s="378" t="s">
        <v>334</v>
      </c>
      <c r="D3" s="378"/>
      <c r="E3" s="378"/>
      <c r="F3" s="378"/>
      <c r="G3" s="399" t="s">
        <v>467</v>
      </c>
      <c r="H3" s="399"/>
      <c r="I3" s="399"/>
      <c r="J3" s="399"/>
      <c r="K3" s="400" t="s">
        <v>339</v>
      </c>
      <c r="L3" s="399"/>
      <c r="M3" s="399"/>
      <c r="N3" s="399"/>
      <c r="O3" s="382" t="s">
        <v>468</v>
      </c>
      <c r="P3" s="382"/>
      <c r="Q3" s="382"/>
      <c r="R3" s="382"/>
    </row>
    <row r="4" spans="1:21" s="77" customFormat="1" ht="18" customHeight="1">
      <c r="A4" s="401"/>
      <c r="B4" s="402"/>
      <c r="C4" s="377" t="s">
        <v>329</v>
      </c>
      <c r="D4" s="377" t="s">
        <v>330</v>
      </c>
      <c r="E4" s="379" t="s">
        <v>333</v>
      </c>
      <c r="F4" s="380"/>
      <c r="G4" s="377" t="s">
        <v>329</v>
      </c>
      <c r="H4" s="377" t="s">
        <v>330</v>
      </c>
      <c r="I4" s="379" t="s">
        <v>333</v>
      </c>
      <c r="J4" s="380"/>
      <c r="K4" s="377" t="s">
        <v>329</v>
      </c>
      <c r="L4" s="377" t="s">
        <v>330</v>
      </c>
      <c r="M4" s="379" t="s">
        <v>333</v>
      </c>
      <c r="N4" s="380"/>
      <c r="O4" s="377" t="s">
        <v>329</v>
      </c>
      <c r="P4" s="377" t="s">
        <v>330</v>
      </c>
      <c r="Q4" s="379" t="s">
        <v>333</v>
      </c>
      <c r="R4" s="380"/>
    </row>
    <row r="5" spans="1:21" ht="21.95" customHeight="1">
      <c r="A5" s="401"/>
      <c r="B5" s="402"/>
      <c r="C5" s="377"/>
      <c r="D5" s="377"/>
      <c r="E5" s="106" t="s">
        <v>331</v>
      </c>
      <c r="F5" s="107" t="s">
        <v>332</v>
      </c>
      <c r="G5" s="377"/>
      <c r="H5" s="377"/>
      <c r="I5" s="106" t="s">
        <v>331</v>
      </c>
      <c r="J5" s="107" t="s">
        <v>332</v>
      </c>
      <c r="K5" s="377"/>
      <c r="L5" s="377"/>
      <c r="M5" s="106" t="s">
        <v>331</v>
      </c>
      <c r="N5" s="107" t="s">
        <v>332</v>
      </c>
      <c r="O5" s="377"/>
      <c r="P5" s="377"/>
      <c r="Q5" s="106" t="s">
        <v>331</v>
      </c>
      <c r="R5" s="107" t="s">
        <v>332</v>
      </c>
    </row>
    <row r="6" spans="1:21" ht="20.100000000000001" customHeight="1">
      <c r="A6" s="78"/>
      <c r="B6" s="79" t="s">
        <v>96</v>
      </c>
      <c r="C6" s="80">
        <f>SUM(C7,C16,C23,C64,C81,C118,C138,C145,C158,C162)</f>
        <v>327597</v>
      </c>
      <c r="D6" s="80">
        <f>SUM(D7,D16,D23,D64,D81,D118,D138,D145,D158,D162)</f>
        <v>295684</v>
      </c>
      <c r="E6" s="80">
        <f>D6-C6</f>
        <v>-31913</v>
      </c>
      <c r="F6" s="137">
        <f>IF(C6=0,0,E6/C6*100)</f>
        <v>-9.7415421997148943</v>
      </c>
      <c r="G6" s="80">
        <f>SUM(G7,G16,G23,G64,G81,G118,G138,G145,G158,G162)</f>
        <v>201175</v>
      </c>
      <c r="H6" s="80">
        <f>SUM(H7,H16,H23,H64,H81,H118,H138,H145,H158,H162)</f>
        <v>210541</v>
      </c>
      <c r="I6" s="80">
        <f>H6-G6</f>
        <v>9366</v>
      </c>
      <c r="J6" s="137">
        <f>IF(G6=0,0,I6/G6*100)</f>
        <v>4.6556480676028338</v>
      </c>
      <c r="K6" s="80">
        <f>SUM(K7,K16,K23,K64,K81,K118,K138,K145,K158,K162)</f>
        <v>114792</v>
      </c>
      <c r="L6" s="80">
        <f>SUM(L7,L16,L23,L64,L81,L118,L138,L145,L158,L162)</f>
        <v>77279</v>
      </c>
      <c r="M6" s="80">
        <f>L6-K6</f>
        <v>-37513</v>
      </c>
      <c r="N6" s="137">
        <f>IF(K6=0,0,M6/K6*100)</f>
        <v>-32.679106557948288</v>
      </c>
      <c r="O6" s="80">
        <f>SUM(O7,O16,O23,O64,O81,O118,O138,O145,O158,O162)</f>
        <v>11630</v>
      </c>
      <c r="P6" s="80">
        <f>SUM(P7,P16,P23,P64,P81,P118,P138,P145,P158,P162)</f>
        <v>7864</v>
      </c>
      <c r="Q6" s="80">
        <f>P6-O6</f>
        <v>-3766</v>
      </c>
      <c r="R6" s="137">
        <f>IF(O6=0,0,Q6/O6*100)</f>
        <v>-32.381771281169392</v>
      </c>
      <c r="S6" s="99">
        <f>O6+K6+G6-C6</f>
        <v>0</v>
      </c>
      <c r="T6" s="99">
        <f>P6+L6+H6-D6</f>
        <v>0</v>
      </c>
      <c r="U6" s="99"/>
    </row>
    <row r="7" spans="1:21" ht="20.100000000000001" customHeight="1" collapsed="1">
      <c r="A7" s="81">
        <v>208</v>
      </c>
      <c r="B7" s="82" t="s">
        <v>97</v>
      </c>
      <c r="C7" s="83">
        <f>SUM(C8,C12)</f>
        <v>2530</v>
      </c>
      <c r="D7" s="83">
        <f>SUM(D8,D12)</f>
        <v>2530</v>
      </c>
      <c r="E7" s="83">
        <f t="shared" ref="E7:E70" si="0">D7-C7</f>
        <v>0</v>
      </c>
      <c r="F7" s="138">
        <f t="shared" ref="F7:F70" si="1">IF(C7=0,0,E7/C7*100)</f>
        <v>0</v>
      </c>
      <c r="G7" s="83">
        <f>SUM(G8,G12)</f>
        <v>2530</v>
      </c>
      <c r="H7" s="83">
        <f>SUM(H8,H12)</f>
        <v>2530</v>
      </c>
      <c r="I7" s="83">
        <f t="shared" ref="I7:I70" si="2">H7-G7</f>
        <v>0</v>
      </c>
      <c r="J7" s="138">
        <f t="shared" ref="J7:J70" si="3">IF(G7=0,0,I7/G7*100)</f>
        <v>0</v>
      </c>
      <c r="K7" s="83">
        <f>SUM(K8,K12)</f>
        <v>0</v>
      </c>
      <c r="L7" s="83">
        <f>SUM(L8,L12)</f>
        <v>0</v>
      </c>
      <c r="M7" s="83">
        <f t="shared" ref="M7:M70" si="4">L7-K7</f>
        <v>0</v>
      </c>
      <c r="N7" s="138">
        <f t="shared" ref="N7:N70" si="5">IF(K7=0,0,M7/K7*100)</f>
        <v>0</v>
      </c>
      <c r="O7" s="83">
        <f>SUM(O8,O12)</f>
        <v>0</v>
      </c>
      <c r="P7" s="83">
        <f>SUM(P8,P12)</f>
        <v>0</v>
      </c>
      <c r="Q7" s="83">
        <f t="shared" ref="Q7:Q70" si="6">P7-O7</f>
        <v>0</v>
      </c>
      <c r="R7" s="138">
        <f t="shared" ref="R7:R70" si="7">IF(O7=0,0,Q7/O7*100)</f>
        <v>0</v>
      </c>
      <c r="S7" s="99">
        <f t="shared" ref="S7:T70" si="8">O7+K7+G7-C7</f>
        <v>0</v>
      </c>
      <c r="T7" s="99">
        <f t="shared" si="8"/>
        <v>0</v>
      </c>
      <c r="U7" s="99"/>
    </row>
    <row r="8" spans="1:21" ht="20.100000000000001" hidden="1" customHeight="1" outlineLevel="1">
      <c r="A8" s="84">
        <v>20822</v>
      </c>
      <c r="B8" s="85" t="s">
        <v>98</v>
      </c>
      <c r="C8" s="86">
        <f>SUM(C9:C11)</f>
        <v>2530</v>
      </c>
      <c r="D8" s="86">
        <f>SUM(D9:D11)</f>
        <v>2530</v>
      </c>
      <c r="E8" s="86">
        <f t="shared" si="0"/>
        <v>0</v>
      </c>
      <c r="F8" s="139">
        <f t="shared" si="1"/>
        <v>0</v>
      </c>
      <c r="G8" s="86">
        <f>SUM(G9:G11)</f>
        <v>2530</v>
      </c>
      <c r="H8" s="86">
        <f>SUM(H9:H11)</f>
        <v>2530</v>
      </c>
      <c r="I8" s="86">
        <f t="shared" si="2"/>
        <v>0</v>
      </c>
      <c r="J8" s="139">
        <f t="shared" si="3"/>
        <v>0</v>
      </c>
      <c r="K8" s="86">
        <f>SUM(K9:K11)</f>
        <v>0</v>
      </c>
      <c r="L8" s="86">
        <f>SUM(L9:L11)</f>
        <v>0</v>
      </c>
      <c r="M8" s="86">
        <f t="shared" si="4"/>
        <v>0</v>
      </c>
      <c r="N8" s="139">
        <f t="shared" si="5"/>
        <v>0</v>
      </c>
      <c r="O8" s="86">
        <f>SUM(O9:O11)</f>
        <v>0</v>
      </c>
      <c r="P8" s="86">
        <f>SUM(P9:P11)</f>
        <v>0</v>
      </c>
      <c r="Q8" s="86">
        <f t="shared" si="6"/>
        <v>0</v>
      </c>
      <c r="R8" s="139">
        <f t="shared" si="7"/>
        <v>0</v>
      </c>
      <c r="S8" s="99">
        <f t="shared" si="8"/>
        <v>0</v>
      </c>
      <c r="T8" s="99">
        <f t="shared" si="8"/>
        <v>0</v>
      </c>
      <c r="U8" s="99"/>
    </row>
    <row r="9" spans="1:21" ht="20.100000000000001" hidden="1" customHeight="1" outlineLevel="1">
      <c r="A9" s="87">
        <v>2082201</v>
      </c>
      <c r="B9" s="88" t="s">
        <v>99</v>
      </c>
      <c r="C9" s="89">
        <f t="shared" ref="C9:D11" si="9">G9+K9+O9</f>
        <v>2045</v>
      </c>
      <c r="D9" s="89">
        <f t="shared" si="9"/>
        <v>2045</v>
      </c>
      <c r="E9" s="89">
        <f t="shared" si="0"/>
        <v>0</v>
      </c>
      <c r="F9" s="140">
        <f t="shared" si="1"/>
        <v>0</v>
      </c>
      <c r="G9" s="89">
        <v>2045</v>
      </c>
      <c r="H9" s="89">
        <v>2045</v>
      </c>
      <c r="I9" s="89">
        <f t="shared" si="2"/>
        <v>0</v>
      </c>
      <c r="J9" s="140">
        <f t="shared" si="3"/>
        <v>0</v>
      </c>
      <c r="K9" s="89">
        <v>0</v>
      </c>
      <c r="L9" s="89">
        <v>0</v>
      </c>
      <c r="M9" s="89">
        <f t="shared" si="4"/>
        <v>0</v>
      </c>
      <c r="N9" s="140">
        <f t="shared" si="5"/>
        <v>0</v>
      </c>
      <c r="O9" s="89">
        <v>0</v>
      </c>
      <c r="P9" s="89">
        <v>0</v>
      </c>
      <c r="Q9" s="89">
        <f t="shared" si="6"/>
        <v>0</v>
      </c>
      <c r="R9" s="140">
        <f t="shared" si="7"/>
        <v>0</v>
      </c>
      <c r="S9" s="99">
        <f t="shared" si="8"/>
        <v>0</v>
      </c>
      <c r="T9" s="99">
        <f t="shared" si="8"/>
        <v>0</v>
      </c>
      <c r="U9" s="99"/>
    </row>
    <row r="10" spans="1:21" ht="20.100000000000001" hidden="1" customHeight="1" outlineLevel="1">
      <c r="A10" s="87">
        <v>2082202</v>
      </c>
      <c r="B10" s="88" t="s">
        <v>100</v>
      </c>
      <c r="C10" s="89">
        <f t="shared" si="9"/>
        <v>437</v>
      </c>
      <c r="D10" s="89">
        <f t="shared" si="9"/>
        <v>437</v>
      </c>
      <c r="E10" s="89">
        <f t="shared" si="0"/>
        <v>0</v>
      </c>
      <c r="F10" s="140">
        <f t="shared" si="1"/>
        <v>0</v>
      </c>
      <c r="G10" s="89">
        <v>437</v>
      </c>
      <c r="H10" s="89">
        <v>437</v>
      </c>
      <c r="I10" s="89">
        <f t="shared" si="2"/>
        <v>0</v>
      </c>
      <c r="J10" s="140">
        <f t="shared" si="3"/>
        <v>0</v>
      </c>
      <c r="K10" s="89">
        <v>0</v>
      </c>
      <c r="L10" s="89">
        <v>0</v>
      </c>
      <c r="M10" s="89">
        <f t="shared" si="4"/>
        <v>0</v>
      </c>
      <c r="N10" s="140">
        <f t="shared" si="5"/>
        <v>0</v>
      </c>
      <c r="O10" s="89">
        <v>0</v>
      </c>
      <c r="P10" s="89">
        <v>0</v>
      </c>
      <c r="Q10" s="89">
        <f t="shared" si="6"/>
        <v>0</v>
      </c>
      <c r="R10" s="140">
        <f t="shared" si="7"/>
        <v>0</v>
      </c>
      <c r="S10" s="99">
        <f t="shared" si="8"/>
        <v>0</v>
      </c>
      <c r="T10" s="99">
        <f t="shared" si="8"/>
        <v>0</v>
      </c>
      <c r="U10" s="99"/>
    </row>
    <row r="11" spans="1:21" ht="27" hidden="1" customHeight="1" outlineLevel="1">
      <c r="A11" s="87">
        <v>2082299</v>
      </c>
      <c r="B11" s="88" t="s">
        <v>101</v>
      </c>
      <c r="C11" s="89">
        <f t="shared" si="9"/>
        <v>48</v>
      </c>
      <c r="D11" s="89">
        <f t="shared" si="9"/>
        <v>48</v>
      </c>
      <c r="E11" s="89">
        <f t="shared" si="0"/>
        <v>0</v>
      </c>
      <c r="F11" s="140">
        <f t="shared" si="1"/>
        <v>0</v>
      </c>
      <c r="G11" s="89">
        <v>48</v>
      </c>
      <c r="H11" s="89">
        <v>48</v>
      </c>
      <c r="I11" s="89">
        <f t="shared" si="2"/>
        <v>0</v>
      </c>
      <c r="J11" s="140">
        <f t="shared" si="3"/>
        <v>0</v>
      </c>
      <c r="K11" s="89">
        <v>0</v>
      </c>
      <c r="L11" s="89">
        <v>0</v>
      </c>
      <c r="M11" s="89">
        <f t="shared" si="4"/>
        <v>0</v>
      </c>
      <c r="N11" s="140">
        <f t="shared" si="5"/>
        <v>0</v>
      </c>
      <c r="O11" s="89">
        <v>0</v>
      </c>
      <c r="P11" s="89">
        <v>0</v>
      </c>
      <c r="Q11" s="89">
        <f t="shared" si="6"/>
        <v>0</v>
      </c>
      <c r="R11" s="140">
        <f t="shared" si="7"/>
        <v>0</v>
      </c>
      <c r="S11" s="99">
        <f t="shared" si="8"/>
        <v>0</v>
      </c>
      <c r="T11" s="99">
        <f t="shared" si="8"/>
        <v>0</v>
      </c>
      <c r="U11" s="99"/>
    </row>
    <row r="12" spans="1:21" ht="27" hidden="1" customHeight="1" outlineLevel="1">
      <c r="A12" s="84">
        <v>20823</v>
      </c>
      <c r="B12" s="85" t="s">
        <v>102</v>
      </c>
      <c r="C12" s="86">
        <f>SUM(C13:C15)</f>
        <v>0</v>
      </c>
      <c r="D12" s="86">
        <f>SUM(D13:D15)</f>
        <v>0</v>
      </c>
      <c r="E12" s="86">
        <f t="shared" si="0"/>
        <v>0</v>
      </c>
      <c r="F12" s="139">
        <f t="shared" si="1"/>
        <v>0</v>
      </c>
      <c r="G12" s="86">
        <f>SUM(G13:G15)</f>
        <v>0</v>
      </c>
      <c r="H12" s="86">
        <f>SUM(H13:H15)</f>
        <v>0</v>
      </c>
      <c r="I12" s="86">
        <f t="shared" si="2"/>
        <v>0</v>
      </c>
      <c r="J12" s="139">
        <f t="shared" si="3"/>
        <v>0</v>
      </c>
      <c r="K12" s="86">
        <f>SUM(K13:K15)</f>
        <v>0</v>
      </c>
      <c r="L12" s="86">
        <f>SUM(L13:L15)</f>
        <v>0</v>
      </c>
      <c r="M12" s="86">
        <f t="shared" si="4"/>
        <v>0</v>
      </c>
      <c r="N12" s="139">
        <f t="shared" si="5"/>
        <v>0</v>
      </c>
      <c r="O12" s="86">
        <f>SUM(O13:O15)</f>
        <v>0</v>
      </c>
      <c r="P12" s="86">
        <f>SUM(P13:P15)</f>
        <v>0</v>
      </c>
      <c r="Q12" s="86">
        <f t="shared" si="6"/>
        <v>0</v>
      </c>
      <c r="R12" s="139">
        <f t="shared" si="7"/>
        <v>0</v>
      </c>
      <c r="S12" s="99">
        <f t="shared" si="8"/>
        <v>0</v>
      </c>
      <c r="T12" s="99">
        <f t="shared" si="8"/>
        <v>0</v>
      </c>
      <c r="U12" s="99"/>
    </row>
    <row r="13" spans="1:21" ht="20.100000000000001" hidden="1" customHeight="1" outlineLevel="1">
      <c r="A13" s="87">
        <v>2082301</v>
      </c>
      <c r="B13" s="88" t="s">
        <v>99</v>
      </c>
      <c r="C13" s="89">
        <f t="shared" ref="C13:D15" si="10">G13+K13+O13</f>
        <v>0</v>
      </c>
      <c r="D13" s="89">
        <f t="shared" si="10"/>
        <v>0</v>
      </c>
      <c r="E13" s="89">
        <f t="shared" si="0"/>
        <v>0</v>
      </c>
      <c r="F13" s="140">
        <f t="shared" si="1"/>
        <v>0</v>
      </c>
      <c r="G13" s="89">
        <v>0</v>
      </c>
      <c r="H13" s="89">
        <v>0</v>
      </c>
      <c r="I13" s="89">
        <f t="shared" si="2"/>
        <v>0</v>
      </c>
      <c r="J13" s="140">
        <f t="shared" si="3"/>
        <v>0</v>
      </c>
      <c r="K13" s="89">
        <v>0</v>
      </c>
      <c r="L13" s="89">
        <v>0</v>
      </c>
      <c r="M13" s="89">
        <f t="shared" si="4"/>
        <v>0</v>
      </c>
      <c r="N13" s="140">
        <f t="shared" si="5"/>
        <v>0</v>
      </c>
      <c r="O13" s="89">
        <v>0</v>
      </c>
      <c r="P13" s="89">
        <v>0</v>
      </c>
      <c r="Q13" s="89">
        <f t="shared" si="6"/>
        <v>0</v>
      </c>
      <c r="R13" s="140">
        <f t="shared" si="7"/>
        <v>0</v>
      </c>
      <c r="S13" s="99">
        <f t="shared" si="8"/>
        <v>0</v>
      </c>
      <c r="T13" s="99">
        <f t="shared" si="8"/>
        <v>0</v>
      </c>
      <c r="U13" s="99"/>
    </row>
    <row r="14" spans="1:21" ht="20.100000000000001" hidden="1" customHeight="1" outlineLevel="1">
      <c r="A14" s="87">
        <v>2082302</v>
      </c>
      <c r="B14" s="88" t="s">
        <v>100</v>
      </c>
      <c r="C14" s="89">
        <f t="shared" si="10"/>
        <v>0</v>
      </c>
      <c r="D14" s="89">
        <f t="shared" si="10"/>
        <v>0</v>
      </c>
      <c r="E14" s="89">
        <f t="shared" si="0"/>
        <v>0</v>
      </c>
      <c r="F14" s="140">
        <f t="shared" si="1"/>
        <v>0</v>
      </c>
      <c r="G14" s="89">
        <v>0</v>
      </c>
      <c r="H14" s="89">
        <v>0</v>
      </c>
      <c r="I14" s="89">
        <f t="shared" si="2"/>
        <v>0</v>
      </c>
      <c r="J14" s="140">
        <f t="shared" si="3"/>
        <v>0</v>
      </c>
      <c r="K14" s="89">
        <v>0</v>
      </c>
      <c r="L14" s="89">
        <v>0</v>
      </c>
      <c r="M14" s="89">
        <f t="shared" si="4"/>
        <v>0</v>
      </c>
      <c r="N14" s="140">
        <f t="shared" si="5"/>
        <v>0</v>
      </c>
      <c r="O14" s="89">
        <v>0</v>
      </c>
      <c r="P14" s="89">
        <v>0</v>
      </c>
      <c r="Q14" s="89">
        <f t="shared" si="6"/>
        <v>0</v>
      </c>
      <c r="R14" s="140">
        <f t="shared" si="7"/>
        <v>0</v>
      </c>
      <c r="S14" s="99">
        <f t="shared" si="8"/>
        <v>0</v>
      </c>
      <c r="T14" s="99">
        <f t="shared" si="8"/>
        <v>0</v>
      </c>
      <c r="U14" s="99"/>
    </row>
    <row r="15" spans="1:21" ht="20.100000000000001" hidden="1" customHeight="1" outlineLevel="1">
      <c r="A15" s="87">
        <v>2082399</v>
      </c>
      <c r="B15" s="88" t="s">
        <v>103</v>
      </c>
      <c r="C15" s="89">
        <f t="shared" si="10"/>
        <v>0</v>
      </c>
      <c r="D15" s="89">
        <f t="shared" si="10"/>
        <v>0</v>
      </c>
      <c r="E15" s="89">
        <f t="shared" si="0"/>
        <v>0</v>
      </c>
      <c r="F15" s="140">
        <f t="shared" si="1"/>
        <v>0</v>
      </c>
      <c r="G15" s="89">
        <v>0</v>
      </c>
      <c r="H15" s="89">
        <v>0</v>
      </c>
      <c r="I15" s="89">
        <f t="shared" si="2"/>
        <v>0</v>
      </c>
      <c r="J15" s="140">
        <f t="shared" si="3"/>
        <v>0</v>
      </c>
      <c r="K15" s="89">
        <v>0</v>
      </c>
      <c r="L15" s="89">
        <v>0</v>
      </c>
      <c r="M15" s="89">
        <f t="shared" si="4"/>
        <v>0</v>
      </c>
      <c r="N15" s="140">
        <f t="shared" si="5"/>
        <v>0</v>
      </c>
      <c r="O15" s="89">
        <v>0</v>
      </c>
      <c r="P15" s="89">
        <v>0</v>
      </c>
      <c r="Q15" s="89">
        <f t="shared" si="6"/>
        <v>0</v>
      </c>
      <c r="R15" s="140">
        <f t="shared" si="7"/>
        <v>0</v>
      </c>
      <c r="S15" s="99">
        <f t="shared" si="8"/>
        <v>0</v>
      </c>
      <c r="T15" s="99">
        <f t="shared" si="8"/>
        <v>0</v>
      </c>
      <c r="U15" s="99"/>
    </row>
    <row r="16" spans="1:21" ht="20.100000000000001" customHeight="1" collapsed="1">
      <c r="A16" s="81">
        <v>211</v>
      </c>
      <c r="B16" s="82" t="s">
        <v>104</v>
      </c>
      <c r="C16" s="83">
        <f>SUM(C17,C19)</f>
        <v>0</v>
      </c>
      <c r="D16" s="83">
        <f>SUM(D17,D19)</f>
        <v>0</v>
      </c>
      <c r="E16" s="83">
        <f t="shared" si="0"/>
        <v>0</v>
      </c>
      <c r="F16" s="138">
        <f t="shared" si="1"/>
        <v>0</v>
      </c>
      <c r="G16" s="83">
        <f>SUM(G17,G19)</f>
        <v>0</v>
      </c>
      <c r="H16" s="83">
        <f>SUM(H17,H19)</f>
        <v>0</v>
      </c>
      <c r="I16" s="83">
        <f t="shared" si="2"/>
        <v>0</v>
      </c>
      <c r="J16" s="138">
        <f t="shared" si="3"/>
        <v>0</v>
      </c>
      <c r="K16" s="83">
        <f>SUM(K17,K19)</f>
        <v>0</v>
      </c>
      <c r="L16" s="83">
        <f>SUM(L17,L19)</f>
        <v>0</v>
      </c>
      <c r="M16" s="83">
        <f t="shared" si="4"/>
        <v>0</v>
      </c>
      <c r="N16" s="138">
        <f t="shared" si="5"/>
        <v>0</v>
      </c>
      <c r="O16" s="83">
        <f>SUM(O17,O19)</f>
        <v>0</v>
      </c>
      <c r="P16" s="83">
        <f>SUM(P17,P19)</f>
        <v>0</v>
      </c>
      <c r="Q16" s="83">
        <f t="shared" si="6"/>
        <v>0</v>
      </c>
      <c r="R16" s="138">
        <f t="shared" si="7"/>
        <v>0</v>
      </c>
      <c r="S16" s="99">
        <f t="shared" si="8"/>
        <v>0</v>
      </c>
      <c r="T16" s="99">
        <f t="shared" si="8"/>
        <v>0</v>
      </c>
      <c r="U16" s="99"/>
    </row>
    <row r="17" spans="1:21" ht="20.100000000000001" hidden="1" customHeight="1" outlineLevel="1">
      <c r="A17" s="84">
        <v>21160</v>
      </c>
      <c r="B17" s="85" t="s">
        <v>105</v>
      </c>
      <c r="C17" s="86">
        <f>SUM(C18)</f>
        <v>0</v>
      </c>
      <c r="D17" s="86">
        <f>SUM(D18)</f>
        <v>0</v>
      </c>
      <c r="E17" s="86">
        <f t="shared" si="0"/>
        <v>0</v>
      </c>
      <c r="F17" s="139">
        <f t="shared" si="1"/>
        <v>0</v>
      </c>
      <c r="G17" s="86">
        <f>SUM(G18)</f>
        <v>0</v>
      </c>
      <c r="H17" s="86">
        <f>SUM(H18)</f>
        <v>0</v>
      </c>
      <c r="I17" s="86">
        <f t="shared" si="2"/>
        <v>0</v>
      </c>
      <c r="J17" s="139">
        <f t="shared" si="3"/>
        <v>0</v>
      </c>
      <c r="K17" s="86">
        <f>SUM(K18)</f>
        <v>0</v>
      </c>
      <c r="L17" s="86">
        <f>SUM(L18)</f>
        <v>0</v>
      </c>
      <c r="M17" s="86">
        <f t="shared" si="4"/>
        <v>0</v>
      </c>
      <c r="N17" s="139">
        <f t="shared" si="5"/>
        <v>0</v>
      </c>
      <c r="O17" s="86">
        <f>SUM(O18)</f>
        <v>0</v>
      </c>
      <c r="P17" s="86">
        <f>SUM(P18)</f>
        <v>0</v>
      </c>
      <c r="Q17" s="86">
        <f t="shared" si="6"/>
        <v>0</v>
      </c>
      <c r="R17" s="139">
        <f t="shared" si="7"/>
        <v>0</v>
      </c>
      <c r="S17" s="99">
        <f t="shared" si="8"/>
        <v>0</v>
      </c>
      <c r="T17" s="99">
        <f t="shared" si="8"/>
        <v>0</v>
      </c>
      <c r="U17" s="99"/>
    </row>
    <row r="18" spans="1:21" ht="27" hidden="1" customHeight="1" outlineLevel="1">
      <c r="A18" s="87">
        <v>2116099</v>
      </c>
      <c r="B18" s="88" t="s">
        <v>106</v>
      </c>
      <c r="C18" s="89">
        <f>G18+K18+O18</f>
        <v>0</v>
      </c>
      <c r="D18" s="89">
        <f>H18+L18+P18</f>
        <v>0</v>
      </c>
      <c r="E18" s="89">
        <f t="shared" si="0"/>
        <v>0</v>
      </c>
      <c r="F18" s="140">
        <f t="shared" si="1"/>
        <v>0</v>
      </c>
      <c r="G18" s="89"/>
      <c r="H18" s="89"/>
      <c r="I18" s="89">
        <f t="shared" si="2"/>
        <v>0</v>
      </c>
      <c r="J18" s="140">
        <f t="shared" si="3"/>
        <v>0</v>
      </c>
      <c r="K18" s="89"/>
      <c r="L18" s="89"/>
      <c r="M18" s="89">
        <f t="shared" si="4"/>
        <v>0</v>
      </c>
      <c r="N18" s="140">
        <f t="shared" si="5"/>
        <v>0</v>
      </c>
      <c r="O18" s="89"/>
      <c r="P18" s="89"/>
      <c r="Q18" s="89">
        <f t="shared" si="6"/>
        <v>0</v>
      </c>
      <c r="R18" s="140">
        <f t="shared" si="7"/>
        <v>0</v>
      </c>
      <c r="S18" s="99">
        <f t="shared" si="8"/>
        <v>0</v>
      </c>
      <c r="T18" s="99">
        <f t="shared" si="8"/>
        <v>0</v>
      </c>
      <c r="U18" s="99"/>
    </row>
    <row r="19" spans="1:21" ht="20.100000000000001" hidden="1" customHeight="1" outlineLevel="1">
      <c r="A19" s="84">
        <v>21161</v>
      </c>
      <c r="B19" s="85" t="s">
        <v>107</v>
      </c>
      <c r="C19" s="86">
        <f>SUM(C20:C22)</f>
        <v>0</v>
      </c>
      <c r="D19" s="86">
        <f>SUM(D20:D22)</f>
        <v>0</v>
      </c>
      <c r="E19" s="86">
        <f t="shared" si="0"/>
        <v>0</v>
      </c>
      <c r="F19" s="139">
        <f t="shared" si="1"/>
        <v>0</v>
      </c>
      <c r="G19" s="86">
        <f>SUM(G20:G22)</f>
        <v>0</v>
      </c>
      <c r="H19" s="86">
        <f>SUM(H20:H22)</f>
        <v>0</v>
      </c>
      <c r="I19" s="86">
        <f t="shared" si="2"/>
        <v>0</v>
      </c>
      <c r="J19" s="139">
        <f t="shared" si="3"/>
        <v>0</v>
      </c>
      <c r="K19" s="86">
        <f>SUM(K20:K22)</f>
        <v>0</v>
      </c>
      <c r="L19" s="86">
        <f>SUM(L20:L22)</f>
        <v>0</v>
      </c>
      <c r="M19" s="86">
        <f t="shared" si="4"/>
        <v>0</v>
      </c>
      <c r="N19" s="139">
        <f t="shared" si="5"/>
        <v>0</v>
      </c>
      <c r="O19" s="86">
        <f>SUM(O20:O22)</f>
        <v>0</v>
      </c>
      <c r="P19" s="86">
        <f>SUM(P20:P22)</f>
        <v>0</v>
      </c>
      <c r="Q19" s="86">
        <f t="shared" si="6"/>
        <v>0</v>
      </c>
      <c r="R19" s="139">
        <f t="shared" si="7"/>
        <v>0</v>
      </c>
      <c r="S19" s="99">
        <f t="shared" si="8"/>
        <v>0</v>
      </c>
      <c r="T19" s="99">
        <f t="shared" si="8"/>
        <v>0</v>
      </c>
      <c r="U19" s="99"/>
    </row>
    <row r="20" spans="1:21" ht="20.100000000000001" hidden="1" customHeight="1" outlineLevel="1">
      <c r="A20" s="87">
        <v>2116102</v>
      </c>
      <c r="B20" s="88" t="s">
        <v>108</v>
      </c>
      <c r="C20" s="89">
        <f t="shared" ref="C20:D22" si="11">G20+K20+O20</f>
        <v>0</v>
      </c>
      <c r="D20" s="89">
        <f t="shared" si="11"/>
        <v>0</v>
      </c>
      <c r="E20" s="89">
        <f t="shared" si="0"/>
        <v>0</v>
      </c>
      <c r="F20" s="140">
        <f t="shared" si="1"/>
        <v>0</v>
      </c>
      <c r="G20" s="89">
        <v>0</v>
      </c>
      <c r="H20" s="89">
        <v>0</v>
      </c>
      <c r="I20" s="89">
        <f t="shared" si="2"/>
        <v>0</v>
      </c>
      <c r="J20" s="140">
        <f t="shared" si="3"/>
        <v>0</v>
      </c>
      <c r="K20" s="89">
        <v>0</v>
      </c>
      <c r="L20" s="89">
        <v>0</v>
      </c>
      <c r="M20" s="89">
        <f t="shared" si="4"/>
        <v>0</v>
      </c>
      <c r="N20" s="140">
        <f t="shared" si="5"/>
        <v>0</v>
      </c>
      <c r="O20" s="89">
        <v>0</v>
      </c>
      <c r="P20" s="89">
        <v>0</v>
      </c>
      <c r="Q20" s="89">
        <f t="shared" si="6"/>
        <v>0</v>
      </c>
      <c r="R20" s="140">
        <f t="shared" si="7"/>
        <v>0</v>
      </c>
      <c r="S20" s="99">
        <f t="shared" si="8"/>
        <v>0</v>
      </c>
      <c r="T20" s="99">
        <f t="shared" si="8"/>
        <v>0</v>
      </c>
      <c r="U20" s="99"/>
    </row>
    <row r="21" spans="1:21" ht="20.100000000000001" hidden="1" customHeight="1" outlineLevel="1">
      <c r="A21" s="87">
        <v>2116103</v>
      </c>
      <c r="B21" s="88" t="s">
        <v>109</v>
      </c>
      <c r="C21" s="89">
        <f t="shared" si="11"/>
        <v>0</v>
      </c>
      <c r="D21" s="89">
        <f t="shared" si="11"/>
        <v>0</v>
      </c>
      <c r="E21" s="89">
        <f t="shared" si="0"/>
        <v>0</v>
      </c>
      <c r="F21" s="140">
        <f t="shared" si="1"/>
        <v>0</v>
      </c>
      <c r="G21" s="89">
        <v>0</v>
      </c>
      <c r="H21" s="89">
        <v>0</v>
      </c>
      <c r="I21" s="89">
        <f t="shared" si="2"/>
        <v>0</v>
      </c>
      <c r="J21" s="140">
        <f t="shared" si="3"/>
        <v>0</v>
      </c>
      <c r="K21" s="89">
        <v>0</v>
      </c>
      <c r="L21" s="89">
        <v>0</v>
      </c>
      <c r="M21" s="89">
        <f t="shared" si="4"/>
        <v>0</v>
      </c>
      <c r="N21" s="140">
        <f t="shared" si="5"/>
        <v>0</v>
      </c>
      <c r="O21" s="89">
        <v>0</v>
      </c>
      <c r="P21" s="89">
        <v>0</v>
      </c>
      <c r="Q21" s="89">
        <f t="shared" si="6"/>
        <v>0</v>
      </c>
      <c r="R21" s="140">
        <f t="shared" si="7"/>
        <v>0</v>
      </c>
      <c r="S21" s="99">
        <f t="shared" si="8"/>
        <v>0</v>
      </c>
      <c r="T21" s="99">
        <f t="shared" si="8"/>
        <v>0</v>
      </c>
      <c r="U21" s="99"/>
    </row>
    <row r="22" spans="1:21" ht="27" hidden="1" customHeight="1" outlineLevel="1">
      <c r="A22" s="87">
        <v>2116104</v>
      </c>
      <c r="B22" s="88" t="s">
        <v>110</v>
      </c>
      <c r="C22" s="89">
        <f t="shared" si="11"/>
        <v>0</v>
      </c>
      <c r="D22" s="89">
        <f t="shared" si="11"/>
        <v>0</v>
      </c>
      <c r="E22" s="89">
        <f t="shared" si="0"/>
        <v>0</v>
      </c>
      <c r="F22" s="140">
        <f t="shared" si="1"/>
        <v>0</v>
      </c>
      <c r="G22" s="89">
        <v>0</v>
      </c>
      <c r="H22" s="89">
        <v>0</v>
      </c>
      <c r="I22" s="89">
        <f t="shared" si="2"/>
        <v>0</v>
      </c>
      <c r="J22" s="140">
        <f t="shared" si="3"/>
        <v>0</v>
      </c>
      <c r="K22" s="89">
        <v>0</v>
      </c>
      <c r="L22" s="89">
        <v>0</v>
      </c>
      <c r="M22" s="89">
        <f t="shared" si="4"/>
        <v>0</v>
      </c>
      <c r="N22" s="140">
        <f t="shared" si="5"/>
        <v>0</v>
      </c>
      <c r="O22" s="89">
        <v>0</v>
      </c>
      <c r="P22" s="89">
        <v>0</v>
      </c>
      <c r="Q22" s="89">
        <f t="shared" si="6"/>
        <v>0</v>
      </c>
      <c r="R22" s="140">
        <f t="shared" si="7"/>
        <v>0</v>
      </c>
      <c r="S22" s="99">
        <f t="shared" si="8"/>
        <v>0</v>
      </c>
      <c r="T22" s="99">
        <f t="shared" si="8"/>
        <v>0</v>
      </c>
      <c r="U22" s="99"/>
    </row>
    <row r="23" spans="1:21" ht="20.100000000000001" customHeight="1" collapsed="1">
      <c r="A23" s="81">
        <v>212</v>
      </c>
      <c r="B23" s="82" t="s">
        <v>111</v>
      </c>
      <c r="C23" s="83">
        <f>SUM(C24,C37,C43,C47:C48,C54,C60)</f>
        <v>298485</v>
      </c>
      <c r="D23" s="83">
        <f>SUM(D24,D37,D43,D47:D48,D54,D60)</f>
        <v>266082</v>
      </c>
      <c r="E23" s="83">
        <f t="shared" si="0"/>
        <v>-32403</v>
      </c>
      <c r="F23" s="138">
        <f t="shared" si="1"/>
        <v>-10.85582190059802</v>
      </c>
      <c r="G23" s="83">
        <f>SUM(G24,G37,G43,G47:G48,G54,G60)</f>
        <v>172078</v>
      </c>
      <c r="H23" s="83">
        <f>SUM(H24,H37,H43,H47:H48,H54,H60)</f>
        <v>180954</v>
      </c>
      <c r="I23" s="83">
        <f t="shared" si="2"/>
        <v>8876</v>
      </c>
      <c r="J23" s="138">
        <f t="shared" si="3"/>
        <v>5.1581259661316379</v>
      </c>
      <c r="K23" s="83">
        <f>SUM(K24,K37,K43,K47:K48,K54,K60)</f>
        <v>114792</v>
      </c>
      <c r="L23" s="83">
        <f>SUM(L24,L37,L43,L47:L48,L54,L60)</f>
        <v>77279</v>
      </c>
      <c r="M23" s="83">
        <f t="shared" si="4"/>
        <v>-37513</v>
      </c>
      <c r="N23" s="138">
        <f t="shared" si="5"/>
        <v>-32.679106557948288</v>
      </c>
      <c r="O23" s="83">
        <f>SUM(O24,O37,O43,O47:O48,O54,O60)</f>
        <v>11615</v>
      </c>
      <c r="P23" s="83">
        <f>SUM(P24,P37,P43,P47:P48,P54,P60)</f>
        <v>7849</v>
      </c>
      <c r="Q23" s="83">
        <f t="shared" si="6"/>
        <v>-3766</v>
      </c>
      <c r="R23" s="138">
        <f t="shared" si="7"/>
        <v>-32.423590185105468</v>
      </c>
      <c r="S23" s="99">
        <f t="shared" si="8"/>
        <v>0</v>
      </c>
      <c r="T23" s="99">
        <f t="shared" si="8"/>
        <v>0</v>
      </c>
      <c r="U23" s="99"/>
    </row>
    <row r="24" spans="1:21" s="90" customFormat="1" ht="27" hidden="1" customHeight="1" outlineLevel="1">
      <c r="A24" s="84">
        <v>21208</v>
      </c>
      <c r="B24" s="85" t="s">
        <v>112</v>
      </c>
      <c r="C24" s="86">
        <f>SUM(C25:C36)</f>
        <v>253143</v>
      </c>
      <c r="D24" s="86">
        <f>SUM(D25:D36)</f>
        <v>257719</v>
      </c>
      <c r="E24" s="86">
        <f t="shared" si="0"/>
        <v>4576</v>
      </c>
      <c r="F24" s="139">
        <f t="shared" si="1"/>
        <v>1.8076739234345804</v>
      </c>
      <c r="G24" s="86">
        <f>SUM(G25:G36)</f>
        <v>164927</v>
      </c>
      <c r="H24" s="86">
        <f>SUM(H25:H36)</f>
        <v>174437</v>
      </c>
      <c r="I24" s="86">
        <f t="shared" si="2"/>
        <v>9510</v>
      </c>
      <c r="J24" s="139">
        <f t="shared" si="3"/>
        <v>5.7661874647571354</v>
      </c>
      <c r="K24" s="86">
        <f>SUM(K25:K36)</f>
        <v>79792</v>
      </c>
      <c r="L24" s="86">
        <f>SUM(L25:L36)</f>
        <v>77279</v>
      </c>
      <c r="M24" s="86">
        <f t="shared" si="4"/>
        <v>-2513</v>
      </c>
      <c r="N24" s="139">
        <f t="shared" si="5"/>
        <v>-3.1494385402045322</v>
      </c>
      <c r="O24" s="86">
        <f>SUM(O25:O36)</f>
        <v>8424</v>
      </c>
      <c r="P24" s="86">
        <f>SUM(P25:P36)</f>
        <v>6003</v>
      </c>
      <c r="Q24" s="86">
        <f t="shared" si="6"/>
        <v>-2421</v>
      </c>
      <c r="R24" s="139">
        <f t="shared" si="7"/>
        <v>-28.739316239316238</v>
      </c>
      <c r="S24" s="99">
        <f t="shared" si="8"/>
        <v>0</v>
      </c>
      <c r="T24" s="99">
        <f t="shared" si="8"/>
        <v>0</v>
      </c>
      <c r="U24" s="99"/>
    </row>
    <row r="25" spans="1:21" ht="20.100000000000001" hidden="1" customHeight="1" outlineLevel="1">
      <c r="A25" s="91">
        <v>2120801</v>
      </c>
      <c r="B25" s="88" t="s">
        <v>113</v>
      </c>
      <c r="C25" s="89">
        <f t="shared" ref="C25:D36" si="12">G25+K25+O25</f>
        <v>140886</v>
      </c>
      <c r="D25" s="89">
        <f t="shared" si="12"/>
        <v>145396</v>
      </c>
      <c r="E25" s="89">
        <f t="shared" si="0"/>
        <v>4510</v>
      </c>
      <c r="F25" s="140">
        <f t="shared" si="1"/>
        <v>3.2011697400735346</v>
      </c>
      <c r="G25" s="89">
        <v>91726</v>
      </c>
      <c r="H25" s="89">
        <f>91726+5000-490</f>
        <v>96236</v>
      </c>
      <c r="I25" s="89">
        <f t="shared" si="2"/>
        <v>4510</v>
      </c>
      <c r="J25" s="140">
        <f t="shared" si="3"/>
        <v>4.9168174781414216</v>
      </c>
      <c r="K25" s="89">
        <v>49160</v>
      </c>
      <c r="L25" s="89">
        <v>49160</v>
      </c>
      <c r="M25" s="89">
        <f t="shared" si="4"/>
        <v>0</v>
      </c>
      <c r="N25" s="140">
        <f t="shared" si="5"/>
        <v>0</v>
      </c>
      <c r="O25" s="89">
        <v>0</v>
      </c>
      <c r="P25" s="89">
        <v>0</v>
      </c>
      <c r="Q25" s="89">
        <f t="shared" si="6"/>
        <v>0</v>
      </c>
      <c r="R25" s="140">
        <f t="shared" si="7"/>
        <v>0</v>
      </c>
      <c r="S25" s="99">
        <f t="shared" si="8"/>
        <v>0</v>
      </c>
      <c r="T25" s="99">
        <f t="shared" si="8"/>
        <v>0</v>
      </c>
      <c r="U25" s="99"/>
    </row>
    <row r="26" spans="1:21" ht="20.100000000000001" hidden="1" customHeight="1" outlineLevel="1">
      <c r="A26" s="91">
        <v>2120802</v>
      </c>
      <c r="B26" s="88" t="s">
        <v>114</v>
      </c>
      <c r="C26" s="89">
        <f t="shared" si="12"/>
        <v>52065</v>
      </c>
      <c r="D26" s="89">
        <f t="shared" si="12"/>
        <v>49644</v>
      </c>
      <c r="E26" s="89">
        <f t="shared" si="0"/>
        <v>-2421</v>
      </c>
      <c r="F26" s="140">
        <f t="shared" si="1"/>
        <v>-4.6499567847882455</v>
      </c>
      <c r="G26" s="89">
        <v>40911</v>
      </c>
      <c r="H26" s="89">
        <v>40911</v>
      </c>
      <c r="I26" s="89">
        <f t="shared" si="2"/>
        <v>0</v>
      </c>
      <c r="J26" s="140">
        <f t="shared" si="3"/>
        <v>0</v>
      </c>
      <c r="K26" s="89">
        <v>2730</v>
      </c>
      <c r="L26" s="89">
        <v>2730</v>
      </c>
      <c r="M26" s="89">
        <f t="shared" si="4"/>
        <v>0</v>
      </c>
      <c r="N26" s="140">
        <f t="shared" si="5"/>
        <v>0</v>
      </c>
      <c r="O26" s="89">
        <v>8424</v>
      </c>
      <c r="P26" s="89">
        <v>6003</v>
      </c>
      <c r="Q26" s="89">
        <f t="shared" si="6"/>
        <v>-2421</v>
      </c>
      <c r="R26" s="140">
        <f t="shared" si="7"/>
        <v>-28.739316239316238</v>
      </c>
      <c r="S26" s="99">
        <f t="shared" si="8"/>
        <v>0</v>
      </c>
      <c r="T26" s="99">
        <f t="shared" si="8"/>
        <v>0</v>
      </c>
      <c r="U26" s="99"/>
    </row>
    <row r="27" spans="1:21" ht="20.100000000000001" hidden="1" customHeight="1" outlineLevel="1">
      <c r="A27" s="91">
        <v>2120803</v>
      </c>
      <c r="B27" s="88" t="s">
        <v>115</v>
      </c>
      <c r="C27" s="89">
        <f t="shared" si="12"/>
        <v>31797</v>
      </c>
      <c r="D27" s="89">
        <f t="shared" si="12"/>
        <v>36797</v>
      </c>
      <c r="E27" s="89">
        <f t="shared" si="0"/>
        <v>5000</v>
      </c>
      <c r="F27" s="140">
        <f t="shared" si="1"/>
        <v>15.724753907601347</v>
      </c>
      <c r="G27" s="89">
        <v>11000</v>
      </c>
      <c r="H27" s="89">
        <f>11000+5000</f>
        <v>16000</v>
      </c>
      <c r="I27" s="89">
        <f t="shared" si="2"/>
        <v>5000</v>
      </c>
      <c r="J27" s="140">
        <f t="shared" si="3"/>
        <v>45.454545454545453</v>
      </c>
      <c r="K27" s="89">
        <v>20797</v>
      </c>
      <c r="L27" s="89">
        <v>20797</v>
      </c>
      <c r="M27" s="89">
        <f t="shared" si="4"/>
        <v>0</v>
      </c>
      <c r="N27" s="140">
        <f t="shared" si="5"/>
        <v>0</v>
      </c>
      <c r="O27" s="89"/>
      <c r="P27" s="89"/>
      <c r="Q27" s="89">
        <f t="shared" si="6"/>
        <v>0</v>
      </c>
      <c r="R27" s="140">
        <f t="shared" si="7"/>
        <v>0</v>
      </c>
      <c r="S27" s="99">
        <f t="shared" si="8"/>
        <v>0</v>
      </c>
      <c r="T27" s="99">
        <f t="shared" si="8"/>
        <v>0</v>
      </c>
      <c r="U27" s="99"/>
    </row>
    <row r="28" spans="1:21" ht="20.100000000000001" hidden="1" customHeight="1" outlineLevel="1">
      <c r="A28" s="91">
        <v>2120804</v>
      </c>
      <c r="B28" s="88" t="s">
        <v>116</v>
      </c>
      <c r="C28" s="89">
        <f t="shared" si="12"/>
        <v>0</v>
      </c>
      <c r="D28" s="89">
        <f t="shared" si="12"/>
        <v>0</v>
      </c>
      <c r="E28" s="89">
        <f t="shared" si="0"/>
        <v>0</v>
      </c>
      <c r="F28" s="140">
        <f t="shared" si="1"/>
        <v>0</v>
      </c>
      <c r="G28" s="89">
        <v>0</v>
      </c>
      <c r="H28" s="89">
        <v>0</v>
      </c>
      <c r="I28" s="89">
        <f t="shared" si="2"/>
        <v>0</v>
      </c>
      <c r="J28" s="140">
        <f t="shared" si="3"/>
        <v>0</v>
      </c>
      <c r="K28" s="89">
        <v>0</v>
      </c>
      <c r="L28" s="89">
        <v>0</v>
      </c>
      <c r="M28" s="89">
        <f t="shared" si="4"/>
        <v>0</v>
      </c>
      <c r="N28" s="140">
        <f t="shared" si="5"/>
        <v>0</v>
      </c>
      <c r="O28" s="89"/>
      <c r="P28" s="89"/>
      <c r="Q28" s="89">
        <f t="shared" si="6"/>
        <v>0</v>
      </c>
      <c r="R28" s="140">
        <f t="shared" si="7"/>
        <v>0</v>
      </c>
      <c r="S28" s="99">
        <f t="shared" si="8"/>
        <v>0</v>
      </c>
      <c r="T28" s="99">
        <f t="shared" si="8"/>
        <v>0</v>
      </c>
      <c r="U28" s="99"/>
    </row>
    <row r="29" spans="1:21" ht="20.100000000000001" hidden="1" customHeight="1" outlineLevel="1">
      <c r="A29" s="91">
        <v>2120805</v>
      </c>
      <c r="B29" s="88" t="s">
        <v>117</v>
      </c>
      <c r="C29" s="89">
        <f t="shared" si="12"/>
        <v>3000</v>
      </c>
      <c r="D29" s="89">
        <f t="shared" si="12"/>
        <v>3000</v>
      </c>
      <c r="E29" s="89">
        <f t="shared" si="0"/>
        <v>0</v>
      </c>
      <c r="F29" s="140">
        <f t="shared" si="1"/>
        <v>0</v>
      </c>
      <c r="G29" s="89">
        <v>3000</v>
      </c>
      <c r="H29" s="89">
        <v>3000</v>
      </c>
      <c r="I29" s="89">
        <f t="shared" si="2"/>
        <v>0</v>
      </c>
      <c r="J29" s="140">
        <f t="shared" si="3"/>
        <v>0</v>
      </c>
      <c r="K29" s="89"/>
      <c r="L29" s="89"/>
      <c r="M29" s="89">
        <f t="shared" si="4"/>
        <v>0</v>
      </c>
      <c r="N29" s="140">
        <f t="shared" si="5"/>
        <v>0</v>
      </c>
      <c r="O29" s="89"/>
      <c r="P29" s="89"/>
      <c r="Q29" s="89">
        <f t="shared" si="6"/>
        <v>0</v>
      </c>
      <c r="R29" s="140">
        <f t="shared" si="7"/>
        <v>0</v>
      </c>
      <c r="S29" s="99">
        <f t="shared" si="8"/>
        <v>0</v>
      </c>
      <c r="T29" s="99">
        <f t="shared" si="8"/>
        <v>0</v>
      </c>
      <c r="U29" s="99"/>
    </row>
    <row r="30" spans="1:21" ht="20.100000000000001" hidden="1" customHeight="1" outlineLevel="1">
      <c r="A30" s="91">
        <v>2120806</v>
      </c>
      <c r="B30" s="88" t="s">
        <v>118</v>
      </c>
      <c r="C30" s="89">
        <f t="shared" si="12"/>
        <v>150</v>
      </c>
      <c r="D30" s="89">
        <f t="shared" si="12"/>
        <v>150</v>
      </c>
      <c r="E30" s="89">
        <f t="shared" si="0"/>
        <v>0</v>
      </c>
      <c r="F30" s="140">
        <f t="shared" si="1"/>
        <v>0</v>
      </c>
      <c r="G30" s="89">
        <v>150</v>
      </c>
      <c r="H30" s="89">
        <v>150</v>
      </c>
      <c r="I30" s="89">
        <f t="shared" si="2"/>
        <v>0</v>
      </c>
      <c r="J30" s="140">
        <f t="shared" si="3"/>
        <v>0</v>
      </c>
      <c r="K30" s="89">
        <v>0</v>
      </c>
      <c r="L30" s="89">
        <v>0</v>
      </c>
      <c r="M30" s="89">
        <f t="shared" si="4"/>
        <v>0</v>
      </c>
      <c r="N30" s="140">
        <f t="shared" si="5"/>
        <v>0</v>
      </c>
      <c r="O30" s="89"/>
      <c r="P30" s="89"/>
      <c r="Q30" s="89">
        <f t="shared" si="6"/>
        <v>0</v>
      </c>
      <c r="R30" s="140">
        <f t="shared" si="7"/>
        <v>0</v>
      </c>
      <c r="S30" s="99">
        <f t="shared" si="8"/>
        <v>0</v>
      </c>
      <c r="T30" s="99">
        <f t="shared" si="8"/>
        <v>0</v>
      </c>
      <c r="U30" s="99"/>
    </row>
    <row r="31" spans="1:21" ht="20.100000000000001" hidden="1" customHeight="1" outlineLevel="1">
      <c r="A31" s="91">
        <v>2120807</v>
      </c>
      <c r="B31" s="88" t="s">
        <v>119</v>
      </c>
      <c r="C31" s="89">
        <f t="shared" si="12"/>
        <v>0</v>
      </c>
      <c r="D31" s="89">
        <f t="shared" si="12"/>
        <v>0</v>
      </c>
      <c r="E31" s="89">
        <f t="shared" si="0"/>
        <v>0</v>
      </c>
      <c r="F31" s="140">
        <f t="shared" si="1"/>
        <v>0</v>
      </c>
      <c r="G31" s="89"/>
      <c r="H31" s="89"/>
      <c r="I31" s="89">
        <f t="shared" si="2"/>
        <v>0</v>
      </c>
      <c r="J31" s="140">
        <f t="shared" si="3"/>
        <v>0</v>
      </c>
      <c r="K31" s="89">
        <v>0</v>
      </c>
      <c r="L31" s="89">
        <v>0</v>
      </c>
      <c r="M31" s="89">
        <f t="shared" si="4"/>
        <v>0</v>
      </c>
      <c r="N31" s="140">
        <f t="shared" si="5"/>
        <v>0</v>
      </c>
      <c r="O31" s="89"/>
      <c r="P31" s="89"/>
      <c r="Q31" s="89">
        <f t="shared" si="6"/>
        <v>0</v>
      </c>
      <c r="R31" s="140">
        <f t="shared" si="7"/>
        <v>0</v>
      </c>
      <c r="S31" s="99">
        <f t="shared" si="8"/>
        <v>0</v>
      </c>
      <c r="T31" s="99">
        <f t="shared" si="8"/>
        <v>0</v>
      </c>
      <c r="U31" s="99"/>
    </row>
    <row r="32" spans="1:21" ht="20.100000000000001" hidden="1" customHeight="1" outlineLevel="1">
      <c r="A32" s="91">
        <v>2120809</v>
      </c>
      <c r="B32" s="88" t="s">
        <v>120</v>
      </c>
      <c r="C32" s="89">
        <f t="shared" si="12"/>
        <v>4300</v>
      </c>
      <c r="D32" s="89">
        <f t="shared" si="12"/>
        <v>4300</v>
      </c>
      <c r="E32" s="89">
        <f t="shared" si="0"/>
        <v>0</v>
      </c>
      <c r="F32" s="140">
        <f t="shared" si="1"/>
        <v>0</v>
      </c>
      <c r="G32" s="89">
        <v>4300</v>
      </c>
      <c r="H32" s="89">
        <v>4300</v>
      </c>
      <c r="I32" s="89">
        <f t="shared" si="2"/>
        <v>0</v>
      </c>
      <c r="J32" s="140">
        <f t="shared" si="3"/>
        <v>0</v>
      </c>
      <c r="K32" s="89">
        <v>0</v>
      </c>
      <c r="L32" s="89">
        <v>0</v>
      </c>
      <c r="M32" s="89">
        <f t="shared" si="4"/>
        <v>0</v>
      </c>
      <c r="N32" s="140">
        <f t="shared" si="5"/>
        <v>0</v>
      </c>
      <c r="O32" s="89"/>
      <c r="P32" s="89"/>
      <c r="Q32" s="89">
        <f t="shared" si="6"/>
        <v>0</v>
      </c>
      <c r="R32" s="140">
        <f t="shared" si="7"/>
        <v>0</v>
      </c>
      <c r="S32" s="99">
        <f t="shared" si="8"/>
        <v>0</v>
      </c>
      <c r="T32" s="99">
        <f t="shared" si="8"/>
        <v>0</v>
      </c>
      <c r="U32" s="99"/>
    </row>
    <row r="33" spans="1:21" ht="20.100000000000001" hidden="1" customHeight="1" outlineLevel="1">
      <c r="A33" s="91">
        <v>2120810</v>
      </c>
      <c r="B33" s="88" t="s">
        <v>121</v>
      </c>
      <c r="C33" s="89">
        <f t="shared" si="12"/>
        <v>0</v>
      </c>
      <c r="D33" s="89">
        <f t="shared" si="12"/>
        <v>0</v>
      </c>
      <c r="E33" s="89">
        <f t="shared" si="0"/>
        <v>0</v>
      </c>
      <c r="F33" s="140">
        <f t="shared" si="1"/>
        <v>0</v>
      </c>
      <c r="G33" s="89">
        <v>0</v>
      </c>
      <c r="H33" s="89">
        <v>0</v>
      </c>
      <c r="I33" s="89">
        <f t="shared" si="2"/>
        <v>0</v>
      </c>
      <c r="J33" s="140">
        <f t="shared" si="3"/>
        <v>0</v>
      </c>
      <c r="K33" s="89">
        <v>0</v>
      </c>
      <c r="L33" s="89">
        <v>0</v>
      </c>
      <c r="M33" s="89">
        <f t="shared" si="4"/>
        <v>0</v>
      </c>
      <c r="N33" s="140">
        <f t="shared" si="5"/>
        <v>0</v>
      </c>
      <c r="O33" s="89"/>
      <c r="P33" s="89"/>
      <c r="Q33" s="89">
        <f t="shared" si="6"/>
        <v>0</v>
      </c>
      <c r="R33" s="140">
        <f t="shared" si="7"/>
        <v>0</v>
      </c>
      <c r="S33" s="99">
        <f t="shared" si="8"/>
        <v>0</v>
      </c>
      <c r="T33" s="99">
        <f t="shared" si="8"/>
        <v>0</v>
      </c>
      <c r="U33" s="99"/>
    </row>
    <row r="34" spans="1:21" ht="20.100000000000001" hidden="1" customHeight="1" outlineLevel="1">
      <c r="A34" s="91">
        <v>2120811</v>
      </c>
      <c r="B34" s="88" t="s">
        <v>122</v>
      </c>
      <c r="C34" s="89">
        <f t="shared" si="12"/>
        <v>1655</v>
      </c>
      <c r="D34" s="89">
        <f t="shared" si="12"/>
        <v>1655</v>
      </c>
      <c r="E34" s="89">
        <f t="shared" si="0"/>
        <v>0</v>
      </c>
      <c r="F34" s="140">
        <f t="shared" si="1"/>
        <v>0</v>
      </c>
      <c r="G34" s="89">
        <v>1000</v>
      </c>
      <c r="H34" s="89">
        <v>1000</v>
      </c>
      <c r="I34" s="89">
        <f t="shared" si="2"/>
        <v>0</v>
      </c>
      <c r="J34" s="140">
        <f t="shared" si="3"/>
        <v>0</v>
      </c>
      <c r="K34" s="89">
        <v>655</v>
      </c>
      <c r="L34" s="89">
        <v>655</v>
      </c>
      <c r="M34" s="89">
        <f t="shared" si="4"/>
        <v>0</v>
      </c>
      <c r="N34" s="140">
        <f t="shared" si="5"/>
        <v>0</v>
      </c>
      <c r="O34" s="89"/>
      <c r="P34" s="89"/>
      <c r="Q34" s="89">
        <f t="shared" si="6"/>
        <v>0</v>
      </c>
      <c r="R34" s="140">
        <f t="shared" si="7"/>
        <v>0</v>
      </c>
      <c r="S34" s="99">
        <f t="shared" si="8"/>
        <v>0</v>
      </c>
      <c r="T34" s="99">
        <f t="shared" si="8"/>
        <v>0</v>
      </c>
      <c r="U34" s="99"/>
    </row>
    <row r="35" spans="1:21" ht="20.100000000000001" hidden="1" customHeight="1" outlineLevel="1">
      <c r="A35" s="91">
        <v>2120813</v>
      </c>
      <c r="B35" s="88" t="s">
        <v>123</v>
      </c>
      <c r="C35" s="89">
        <f t="shared" si="12"/>
        <v>0</v>
      </c>
      <c r="D35" s="89">
        <f t="shared" si="12"/>
        <v>0</v>
      </c>
      <c r="E35" s="89">
        <f t="shared" si="0"/>
        <v>0</v>
      </c>
      <c r="F35" s="140">
        <f t="shared" si="1"/>
        <v>0</v>
      </c>
      <c r="G35" s="89">
        <v>0</v>
      </c>
      <c r="H35" s="89">
        <v>0</v>
      </c>
      <c r="I35" s="89">
        <f t="shared" si="2"/>
        <v>0</v>
      </c>
      <c r="J35" s="140">
        <f t="shared" si="3"/>
        <v>0</v>
      </c>
      <c r="K35" s="89">
        <v>0</v>
      </c>
      <c r="L35" s="89">
        <v>0</v>
      </c>
      <c r="M35" s="89">
        <f t="shared" si="4"/>
        <v>0</v>
      </c>
      <c r="N35" s="140">
        <f t="shared" si="5"/>
        <v>0</v>
      </c>
      <c r="O35" s="89"/>
      <c r="P35" s="89"/>
      <c r="Q35" s="89">
        <f t="shared" si="6"/>
        <v>0</v>
      </c>
      <c r="R35" s="140">
        <f t="shared" si="7"/>
        <v>0</v>
      </c>
      <c r="S35" s="99">
        <f t="shared" si="8"/>
        <v>0</v>
      </c>
      <c r="T35" s="99">
        <f t="shared" si="8"/>
        <v>0</v>
      </c>
      <c r="U35" s="99"/>
    </row>
    <row r="36" spans="1:21" ht="27" hidden="1" customHeight="1" outlineLevel="1">
      <c r="A36" s="91">
        <v>2120899</v>
      </c>
      <c r="B36" s="296" t="s">
        <v>3351</v>
      </c>
      <c r="C36" s="89">
        <f t="shared" si="12"/>
        <v>19290</v>
      </c>
      <c r="D36" s="89">
        <f t="shared" si="12"/>
        <v>16777</v>
      </c>
      <c r="E36" s="89">
        <f t="shared" si="0"/>
        <v>-2513</v>
      </c>
      <c r="F36" s="140">
        <f t="shared" si="1"/>
        <v>-13.027475375842407</v>
      </c>
      <c r="G36" s="89">
        <v>12840</v>
      </c>
      <c r="H36" s="89">
        <v>12840</v>
      </c>
      <c r="I36" s="89">
        <f t="shared" si="2"/>
        <v>0</v>
      </c>
      <c r="J36" s="140">
        <f t="shared" si="3"/>
        <v>0</v>
      </c>
      <c r="K36" s="89">
        <v>6450</v>
      </c>
      <c r="L36" s="89">
        <v>3937</v>
      </c>
      <c r="M36" s="89">
        <f t="shared" si="4"/>
        <v>-2513</v>
      </c>
      <c r="N36" s="140">
        <f t="shared" si="5"/>
        <v>-38.961240310077521</v>
      </c>
      <c r="O36" s="89"/>
      <c r="P36" s="89"/>
      <c r="Q36" s="89">
        <f t="shared" si="6"/>
        <v>0</v>
      </c>
      <c r="R36" s="140">
        <f t="shared" si="7"/>
        <v>0</v>
      </c>
      <c r="S36" s="99">
        <f t="shared" si="8"/>
        <v>0</v>
      </c>
      <c r="T36" s="99">
        <f t="shared" si="8"/>
        <v>0</v>
      </c>
      <c r="U36" s="99"/>
    </row>
    <row r="37" spans="1:21" ht="27" hidden="1" customHeight="1" outlineLevel="1">
      <c r="A37" s="84">
        <v>21209</v>
      </c>
      <c r="B37" s="85" t="s">
        <v>124</v>
      </c>
      <c r="C37" s="86">
        <f>SUM(C38:C42)</f>
        <v>1706</v>
      </c>
      <c r="D37" s="86">
        <f>SUM(D38:D42)</f>
        <v>1072</v>
      </c>
      <c r="E37" s="86">
        <f t="shared" si="0"/>
        <v>-634</v>
      </c>
      <c r="F37" s="139">
        <f t="shared" si="1"/>
        <v>-37.162954279015246</v>
      </c>
      <c r="G37" s="86">
        <f>SUM(G38:G42)</f>
        <v>1706</v>
      </c>
      <c r="H37" s="86">
        <f>SUM(H38:H42)</f>
        <v>1072</v>
      </c>
      <c r="I37" s="86">
        <f t="shared" si="2"/>
        <v>-634</v>
      </c>
      <c r="J37" s="139">
        <f t="shared" si="3"/>
        <v>-37.162954279015246</v>
      </c>
      <c r="K37" s="86">
        <f>SUM(K38:K42)</f>
        <v>0</v>
      </c>
      <c r="L37" s="86">
        <f>SUM(L38:L42)</f>
        <v>0</v>
      </c>
      <c r="M37" s="86">
        <f t="shared" si="4"/>
        <v>0</v>
      </c>
      <c r="N37" s="139">
        <f t="shared" si="5"/>
        <v>0</v>
      </c>
      <c r="O37" s="86">
        <f>SUM(O38:O42)</f>
        <v>0</v>
      </c>
      <c r="P37" s="86">
        <f>SUM(P38:P42)</f>
        <v>0</v>
      </c>
      <c r="Q37" s="86">
        <f t="shared" si="6"/>
        <v>0</v>
      </c>
      <c r="R37" s="139">
        <f t="shared" si="7"/>
        <v>0</v>
      </c>
      <c r="S37" s="99">
        <f t="shared" si="8"/>
        <v>0</v>
      </c>
      <c r="T37" s="99">
        <f t="shared" si="8"/>
        <v>0</v>
      </c>
      <c r="U37" s="99"/>
    </row>
    <row r="38" spans="1:21" ht="20.100000000000001" hidden="1" customHeight="1" outlineLevel="1">
      <c r="A38" s="91">
        <v>2120901</v>
      </c>
      <c r="B38" s="88" t="s">
        <v>125</v>
      </c>
      <c r="C38" s="89">
        <f t="shared" ref="C38:D42" si="13">G38+K38+O38</f>
        <v>1706</v>
      </c>
      <c r="D38" s="89">
        <f t="shared" si="13"/>
        <v>1072</v>
      </c>
      <c r="E38" s="89">
        <f t="shared" si="0"/>
        <v>-634</v>
      </c>
      <c r="F38" s="140">
        <f t="shared" si="1"/>
        <v>-37.162954279015246</v>
      </c>
      <c r="G38" s="89">
        <v>1706</v>
      </c>
      <c r="H38" s="89">
        <f>1706-634</f>
        <v>1072</v>
      </c>
      <c r="I38" s="89">
        <f t="shared" si="2"/>
        <v>-634</v>
      </c>
      <c r="J38" s="140">
        <f t="shared" si="3"/>
        <v>-37.162954279015246</v>
      </c>
      <c r="K38" s="89"/>
      <c r="L38" s="89"/>
      <c r="M38" s="89">
        <f t="shared" si="4"/>
        <v>0</v>
      </c>
      <c r="N38" s="140">
        <f t="shared" si="5"/>
        <v>0</v>
      </c>
      <c r="O38" s="89"/>
      <c r="P38" s="89"/>
      <c r="Q38" s="89">
        <f t="shared" si="6"/>
        <v>0</v>
      </c>
      <c r="R38" s="140">
        <f t="shared" si="7"/>
        <v>0</v>
      </c>
      <c r="S38" s="99">
        <f t="shared" si="8"/>
        <v>0</v>
      </c>
      <c r="T38" s="99">
        <f t="shared" si="8"/>
        <v>0</v>
      </c>
      <c r="U38" s="99"/>
    </row>
    <row r="39" spans="1:21" ht="20.100000000000001" hidden="1" customHeight="1" outlineLevel="1">
      <c r="A39" s="91">
        <v>2120902</v>
      </c>
      <c r="B39" s="88" t="s">
        <v>126</v>
      </c>
      <c r="C39" s="89">
        <f t="shared" si="13"/>
        <v>0</v>
      </c>
      <c r="D39" s="89">
        <f t="shared" si="13"/>
        <v>0</v>
      </c>
      <c r="E39" s="89">
        <f t="shared" si="0"/>
        <v>0</v>
      </c>
      <c r="F39" s="140">
        <f t="shared" si="1"/>
        <v>0</v>
      </c>
      <c r="G39" s="89">
        <v>0</v>
      </c>
      <c r="H39" s="89">
        <v>0</v>
      </c>
      <c r="I39" s="89">
        <f t="shared" si="2"/>
        <v>0</v>
      </c>
      <c r="J39" s="140">
        <f t="shared" si="3"/>
        <v>0</v>
      </c>
      <c r="K39" s="89">
        <v>0</v>
      </c>
      <c r="L39" s="89">
        <v>0</v>
      </c>
      <c r="M39" s="89">
        <f t="shared" si="4"/>
        <v>0</v>
      </c>
      <c r="N39" s="140">
        <f t="shared" si="5"/>
        <v>0</v>
      </c>
      <c r="O39" s="89">
        <v>0</v>
      </c>
      <c r="P39" s="89">
        <v>0</v>
      </c>
      <c r="Q39" s="89">
        <f t="shared" si="6"/>
        <v>0</v>
      </c>
      <c r="R39" s="140">
        <f t="shared" si="7"/>
        <v>0</v>
      </c>
      <c r="S39" s="99">
        <f t="shared" si="8"/>
        <v>0</v>
      </c>
      <c r="T39" s="99">
        <f t="shared" si="8"/>
        <v>0</v>
      </c>
      <c r="U39" s="99"/>
    </row>
    <row r="40" spans="1:21" ht="20.100000000000001" hidden="1" customHeight="1" outlineLevel="1">
      <c r="A40" s="91">
        <v>2120903</v>
      </c>
      <c r="B40" s="88" t="s">
        <v>127</v>
      </c>
      <c r="C40" s="89">
        <f t="shared" si="13"/>
        <v>0</v>
      </c>
      <c r="D40" s="89">
        <f t="shared" si="13"/>
        <v>0</v>
      </c>
      <c r="E40" s="89">
        <f t="shared" si="0"/>
        <v>0</v>
      </c>
      <c r="F40" s="140">
        <f t="shared" si="1"/>
        <v>0</v>
      </c>
      <c r="G40" s="89">
        <v>0</v>
      </c>
      <c r="H40" s="89">
        <v>0</v>
      </c>
      <c r="I40" s="89">
        <f t="shared" si="2"/>
        <v>0</v>
      </c>
      <c r="J40" s="140">
        <f t="shared" si="3"/>
        <v>0</v>
      </c>
      <c r="K40" s="89">
        <v>0</v>
      </c>
      <c r="L40" s="89">
        <v>0</v>
      </c>
      <c r="M40" s="89">
        <f t="shared" si="4"/>
        <v>0</v>
      </c>
      <c r="N40" s="140">
        <f t="shared" si="5"/>
        <v>0</v>
      </c>
      <c r="O40" s="89">
        <v>0</v>
      </c>
      <c r="P40" s="89">
        <v>0</v>
      </c>
      <c r="Q40" s="89">
        <f t="shared" si="6"/>
        <v>0</v>
      </c>
      <c r="R40" s="140">
        <f t="shared" si="7"/>
        <v>0</v>
      </c>
      <c r="S40" s="99">
        <f t="shared" si="8"/>
        <v>0</v>
      </c>
      <c r="T40" s="99">
        <f t="shared" si="8"/>
        <v>0</v>
      </c>
      <c r="U40" s="99"/>
    </row>
    <row r="41" spans="1:21" ht="20.100000000000001" hidden="1" customHeight="1" outlineLevel="1">
      <c r="A41" s="91">
        <v>2120904</v>
      </c>
      <c r="B41" s="88" t="s">
        <v>128</v>
      </c>
      <c r="C41" s="89">
        <f t="shared" si="13"/>
        <v>0</v>
      </c>
      <c r="D41" s="89">
        <f t="shared" si="13"/>
        <v>0</v>
      </c>
      <c r="E41" s="89">
        <f t="shared" si="0"/>
        <v>0</v>
      </c>
      <c r="F41" s="140">
        <f t="shared" si="1"/>
        <v>0</v>
      </c>
      <c r="G41" s="89">
        <v>0</v>
      </c>
      <c r="H41" s="89">
        <v>0</v>
      </c>
      <c r="I41" s="89">
        <f t="shared" si="2"/>
        <v>0</v>
      </c>
      <c r="J41" s="140">
        <f t="shared" si="3"/>
        <v>0</v>
      </c>
      <c r="K41" s="89">
        <v>0</v>
      </c>
      <c r="L41" s="89">
        <v>0</v>
      </c>
      <c r="M41" s="89">
        <f t="shared" si="4"/>
        <v>0</v>
      </c>
      <c r="N41" s="140">
        <f t="shared" si="5"/>
        <v>0</v>
      </c>
      <c r="O41" s="89">
        <v>0</v>
      </c>
      <c r="P41" s="89">
        <v>0</v>
      </c>
      <c r="Q41" s="89">
        <f t="shared" si="6"/>
        <v>0</v>
      </c>
      <c r="R41" s="140">
        <f t="shared" si="7"/>
        <v>0</v>
      </c>
      <c r="S41" s="99">
        <f t="shared" si="8"/>
        <v>0</v>
      </c>
      <c r="T41" s="99">
        <f t="shared" si="8"/>
        <v>0</v>
      </c>
      <c r="U41" s="99"/>
    </row>
    <row r="42" spans="1:21" ht="20.100000000000001" hidden="1" customHeight="1" outlineLevel="1">
      <c r="A42" s="91">
        <v>2120999</v>
      </c>
      <c r="B42" s="88" t="s">
        <v>129</v>
      </c>
      <c r="C42" s="89">
        <f t="shared" si="13"/>
        <v>0</v>
      </c>
      <c r="D42" s="89">
        <f t="shared" si="13"/>
        <v>0</v>
      </c>
      <c r="E42" s="89">
        <f t="shared" si="0"/>
        <v>0</v>
      </c>
      <c r="F42" s="140">
        <f t="shared" si="1"/>
        <v>0</v>
      </c>
      <c r="G42" s="89">
        <v>0</v>
      </c>
      <c r="H42" s="89">
        <v>0</v>
      </c>
      <c r="I42" s="89">
        <f t="shared" si="2"/>
        <v>0</v>
      </c>
      <c r="J42" s="140">
        <f t="shared" si="3"/>
        <v>0</v>
      </c>
      <c r="K42" s="89">
        <v>0</v>
      </c>
      <c r="L42" s="89">
        <v>0</v>
      </c>
      <c r="M42" s="89">
        <f t="shared" si="4"/>
        <v>0</v>
      </c>
      <c r="N42" s="140">
        <f t="shared" si="5"/>
        <v>0</v>
      </c>
      <c r="O42" s="89">
        <v>0</v>
      </c>
      <c r="P42" s="89">
        <v>0</v>
      </c>
      <c r="Q42" s="89">
        <f t="shared" si="6"/>
        <v>0</v>
      </c>
      <c r="R42" s="140">
        <f t="shared" si="7"/>
        <v>0</v>
      </c>
      <c r="S42" s="99">
        <f t="shared" si="8"/>
        <v>0</v>
      </c>
      <c r="T42" s="99">
        <f t="shared" si="8"/>
        <v>0</v>
      </c>
      <c r="U42" s="99"/>
    </row>
    <row r="43" spans="1:21" ht="27" hidden="1" customHeight="1" outlineLevel="1">
      <c r="A43" s="84">
        <v>21210</v>
      </c>
      <c r="B43" s="85" t="s">
        <v>130</v>
      </c>
      <c r="C43" s="86">
        <f>SUM(C44:C46)</f>
        <v>0</v>
      </c>
      <c r="D43" s="86">
        <f>SUM(D44:D46)</f>
        <v>0</v>
      </c>
      <c r="E43" s="86">
        <f t="shared" si="0"/>
        <v>0</v>
      </c>
      <c r="F43" s="139">
        <f t="shared" si="1"/>
        <v>0</v>
      </c>
      <c r="G43" s="86">
        <f>SUM(G44:G46)</f>
        <v>0</v>
      </c>
      <c r="H43" s="86">
        <f>SUM(H44:H46)</f>
        <v>0</v>
      </c>
      <c r="I43" s="86">
        <f t="shared" si="2"/>
        <v>0</v>
      </c>
      <c r="J43" s="139">
        <f t="shared" si="3"/>
        <v>0</v>
      </c>
      <c r="K43" s="86">
        <f>SUM(K44:K46)</f>
        <v>0</v>
      </c>
      <c r="L43" s="86">
        <f>SUM(L44:L46)</f>
        <v>0</v>
      </c>
      <c r="M43" s="86">
        <f t="shared" si="4"/>
        <v>0</v>
      </c>
      <c r="N43" s="139">
        <f t="shared" si="5"/>
        <v>0</v>
      </c>
      <c r="O43" s="86">
        <f>SUM(O44:O46)</f>
        <v>0</v>
      </c>
      <c r="P43" s="86">
        <f>SUM(P44:P46)</f>
        <v>0</v>
      </c>
      <c r="Q43" s="86">
        <f t="shared" si="6"/>
        <v>0</v>
      </c>
      <c r="R43" s="139">
        <f t="shared" si="7"/>
        <v>0</v>
      </c>
      <c r="S43" s="99">
        <f t="shared" si="8"/>
        <v>0</v>
      </c>
      <c r="T43" s="99">
        <f t="shared" si="8"/>
        <v>0</v>
      </c>
      <c r="U43" s="99"/>
    </row>
    <row r="44" spans="1:21" ht="20.100000000000001" hidden="1" customHeight="1" outlineLevel="1">
      <c r="A44" s="91">
        <v>2121001</v>
      </c>
      <c r="B44" s="88" t="s">
        <v>113</v>
      </c>
      <c r="C44" s="89">
        <f t="shared" ref="C44:D47" si="14">G44+K44+O44</f>
        <v>0</v>
      </c>
      <c r="D44" s="89">
        <f t="shared" si="14"/>
        <v>0</v>
      </c>
      <c r="E44" s="89">
        <f t="shared" si="0"/>
        <v>0</v>
      </c>
      <c r="F44" s="140">
        <f t="shared" si="1"/>
        <v>0</v>
      </c>
      <c r="G44" s="89">
        <v>0</v>
      </c>
      <c r="H44" s="89">
        <v>0</v>
      </c>
      <c r="I44" s="89">
        <f t="shared" si="2"/>
        <v>0</v>
      </c>
      <c r="J44" s="140">
        <f t="shared" si="3"/>
        <v>0</v>
      </c>
      <c r="K44" s="89">
        <v>0</v>
      </c>
      <c r="L44" s="89">
        <v>0</v>
      </c>
      <c r="M44" s="89">
        <f t="shared" si="4"/>
        <v>0</v>
      </c>
      <c r="N44" s="140">
        <f t="shared" si="5"/>
        <v>0</v>
      </c>
      <c r="O44" s="89">
        <v>0</v>
      </c>
      <c r="P44" s="89">
        <v>0</v>
      </c>
      <c r="Q44" s="89">
        <f t="shared" si="6"/>
        <v>0</v>
      </c>
      <c r="R44" s="140">
        <f t="shared" si="7"/>
        <v>0</v>
      </c>
      <c r="S44" s="99">
        <f t="shared" si="8"/>
        <v>0</v>
      </c>
      <c r="T44" s="99">
        <f t="shared" si="8"/>
        <v>0</v>
      </c>
      <c r="U44" s="99"/>
    </row>
    <row r="45" spans="1:21" ht="20.100000000000001" hidden="1" customHeight="1" outlineLevel="1">
      <c r="A45" s="91">
        <v>2121002</v>
      </c>
      <c r="B45" s="88" t="s">
        <v>114</v>
      </c>
      <c r="C45" s="89">
        <f t="shared" si="14"/>
        <v>0</v>
      </c>
      <c r="D45" s="89">
        <f t="shared" si="14"/>
        <v>0</v>
      </c>
      <c r="E45" s="89">
        <f t="shared" si="0"/>
        <v>0</v>
      </c>
      <c r="F45" s="140">
        <f t="shared" si="1"/>
        <v>0</v>
      </c>
      <c r="G45" s="89">
        <v>0</v>
      </c>
      <c r="H45" s="89">
        <v>0</v>
      </c>
      <c r="I45" s="89">
        <f t="shared" si="2"/>
        <v>0</v>
      </c>
      <c r="J45" s="140">
        <f t="shared" si="3"/>
        <v>0</v>
      </c>
      <c r="K45" s="89">
        <v>0</v>
      </c>
      <c r="L45" s="89">
        <v>0</v>
      </c>
      <c r="M45" s="89">
        <f t="shared" si="4"/>
        <v>0</v>
      </c>
      <c r="N45" s="140">
        <f t="shared" si="5"/>
        <v>0</v>
      </c>
      <c r="O45" s="89">
        <v>0</v>
      </c>
      <c r="P45" s="89">
        <v>0</v>
      </c>
      <c r="Q45" s="89">
        <f t="shared" si="6"/>
        <v>0</v>
      </c>
      <c r="R45" s="140">
        <f t="shared" si="7"/>
        <v>0</v>
      </c>
      <c r="S45" s="99">
        <f t="shared" si="8"/>
        <v>0</v>
      </c>
      <c r="T45" s="99">
        <f t="shared" si="8"/>
        <v>0</v>
      </c>
      <c r="U45" s="99"/>
    </row>
    <row r="46" spans="1:21" ht="20.100000000000001" hidden="1" customHeight="1" outlineLevel="1">
      <c r="A46" s="91">
        <v>2121099</v>
      </c>
      <c r="B46" s="88" t="s">
        <v>131</v>
      </c>
      <c r="C46" s="89">
        <f t="shared" si="14"/>
        <v>0</v>
      </c>
      <c r="D46" s="89">
        <f t="shared" si="14"/>
        <v>0</v>
      </c>
      <c r="E46" s="89">
        <f t="shared" si="0"/>
        <v>0</v>
      </c>
      <c r="F46" s="140">
        <f t="shared" si="1"/>
        <v>0</v>
      </c>
      <c r="G46" s="89">
        <v>0</v>
      </c>
      <c r="H46" s="89">
        <v>0</v>
      </c>
      <c r="I46" s="89">
        <f t="shared" si="2"/>
        <v>0</v>
      </c>
      <c r="J46" s="140">
        <f t="shared" si="3"/>
        <v>0</v>
      </c>
      <c r="K46" s="89">
        <v>0</v>
      </c>
      <c r="L46" s="89">
        <v>0</v>
      </c>
      <c r="M46" s="89">
        <f t="shared" si="4"/>
        <v>0</v>
      </c>
      <c r="N46" s="140">
        <f t="shared" si="5"/>
        <v>0</v>
      </c>
      <c r="O46" s="89">
        <v>0</v>
      </c>
      <c r="P46" s="89">
        <v>0</v>
      </c>
      <c r="Q46" s="89">
        <f t="shared" si="6"/>
        <v>0</v>
      </c>
      <c r="R46" s="140">
        <f t="shared" si="7"/>
        <v>0</v>
      </c>
      <c r="S46" s="99">
        <f t="shared" si="8"/>
        <v>0</v>
      </c>
      <c r="T46" s="99">
        <f t="shared" si="8"/>
        <v>0</v>
      </c>
      <c r="U46" s="99"/>
    </row>
    <row r="47" spans="1:21" ht="27" hidden="1" customHeight="1" outlineLevel="1">
      <c r="A47" s="84">
        <v>21211</v>
      </c>
      <c r="B47" s="85" t="s">
        <v>132</v>
      </c>
      <c r="C47" s="86">
        <f t="shared" si="14"/>
        <v>1260</v>
      </c>
      <c r="D47" s="86">
        <f t="shared" si="14"/>
        <v>1260</v>
      </c>
      <c r="E47" s="86">
        <f t="shared" si="0"/>
        <v>0</v>
      </c>
      <c r="F47" s="139">
        <f t="shared" si="1"/>
        <v>0</v>
      </c>
      <c r="G47" s="86">
        <v>1260</v>
      </c>
      <c r="H47" s="86">
        <v>1260</v>
      </c>
      <c r="I47" s="86">
        <f t="shared" si="2"/>
        <v>0</v>
      </c>
      <c r="J47" s="139">
        <f t="shared" si="3"/>
        <v>0</v>
      </c>
      <c r="K47" s="86"/>
      <c r="L47" s="86"/>
      <c r="M47" s="86">
        <f t="shared" si="4"/>
        <v>0</v>
      </c>
      <c r="N47" s="139">
        <f t="shared" si="5"/>
        <v>0</v>
      </c>
      <c r="O47" s="86"/>
      <c r="P47" s="86"/>
      <c r="Q47" s="86">
        <f t="shared" si="6"/>
        <v>0</v>
      </c>
      <c r="R47" s="139">
        <f t="shared" si="7"/>
        <v>0</v>
      </c>
      <c r="S47" s="99">
        <f t="shared" si="8"/>
        <v>0</v>
      </c>
      <c r="T47" s="99">
        <f t="shared" si="8"/>
        <v>0</v>
      </c>
      <c r="U47" s="99"/>
    </row>
    <row r="48" spans="1:21" ht="27" hidden="1" customHeight="1" outlineLevel="1">
      <c r="A48" s="84">
        <v>21212</v>
      </c>
      <c r="B48" s="85" t="s">
        <v>3345</v>
      </c>
      <c r="C48" s="86">
        <f>SUM(C49:C53)</f>
        <v>35000</v>
      </c>
      <c r="D48" s="86">
        <f>SUM(D49:D53)</f>
        <v>0</v>
      </c>
      <c r="E48" s="86">
        <f t="shared" si="0"/>
        <v>-35000</v>
      </c>
      <c r="F48" s="139">
        <f t="shared" si="1"/>
        <v>-100</v>
      </c>
      <c r="G48" s="86">
        <f>SUM(G49:G53)</f>
        <v>0</v>
      </c>
      <c r="H48" s="86">
        <f>SUM(H49:H53)</f>
        <v>0</v>
      </c>
      <c r="I48" s="86">
        <f t="shared" si="2"/>
        <v>0</v>
      </c>
      <c r="J48" s="139">
        <f t="shared" si="3"/>
        <v>0</v>
      </c>
      <c r="K48" s="86">
        <f>SUM(K49:K53)</f>
        <v>35000</v>
      </c>
      <c r="L48" s="86">
        <f>SUM(L49:L53)</f>
        <v>0</v>
      </c>
      <c r="M48" s="86">
        <f t="shared" si="4"/>
        <v>-35000</v>
      </c>
      <c r="N48" s="139">
        <f t="shared" si="5"/>
        <v>-100</v>
      </c>
      <c r="O48" s="86">
        <f>SUM(O49:O53)</f>
        <v>0</v>
      </c>
      <c r="P48" s="86">
        <f>SUM(P49:P53)</f>
        <v>0</v>
      </c>
      <c r="Q48" s="86">
        <f t="shared" si="6"/>
        <v>0</v>
      </c>
      <c r="R48" s="139">
        <f t="shared" si="7"/>
        <v>0</v>
      </c>
      <c r="S48" s="99">
        <f t="shared" si="8"/>
        <v>0</v>
      </c>
      <c r="T48" s="99">
        <f t="shared" si="8"/>
        <v>0</v>
      </c>
      <c r="U48" s="99"/>
    </row>
    <row r="49" spans="1:21" ht="20.100000000000001" hidden="1" customHeight="1" outlineLevel="1">
      <c r="A49" s="91">
        <v>2121201</v>
      </c>
      <c r="B49" s="88" t="s">
        <v>133</v>
      </c>
      <c r="C49" s="92">
        <f t="shared" ref="C49:D53" si="15">G49+K49+O49</f>
        <v>0</v>
      </c>
      <c r="D49" s="92">
        <f t="shared" si="15"/>
        <v>0</v>
      </c>
      <c r="E49" s="92">
        <f t="shared" si="0"/>
        <v>0</v>
      </c>
      <c r="F49" s="141">
        <f t="shared" si="1"/>
        <v>0</v>
      </c>
      <c r="G49" s="92">
        <v>0</v>
      </c>
      <c r="H49" s="92">
        <v>0</v>
      </c>
      <c r="I49" s="92">
        <f t="shared" si="2"/>
        <v>0</v>
      </c>
      <c r="J49" s="141">
        <f t="shared" si="3"/>
        <v>0</v>
      </c>
      <c r="K49" s="92">
        <v>0</v>
      </c>
      <c r="L49" s="92">
        <v>0</v>
      </c>
      <c r="M49" s="92">
        <f t="shared" si="4"/>
        <v>0</v>
      </c>
      <c r="N49" s="141">
        <f t="shared" si="5"/>
        <v>0</v>
      </c>
      <c r="O49" s="92">
        <v>0</v>
      </c>
      <c r="P49" s="92">
        <v>0</v>
      </c>
      <c r="Q49" s="92">
        <f t="shared" si="6"/>
        <v>0</v>
      </c>
      <c r="R49" s="141">
        <f t="shared" si="7"/>
        <v>0</v>
      </c>
      <c r="S49" s="99">
        <f t="shared" si="8"/>
        <v>0</v>
      </c>
      <c r="T49" s="99">
        <f t="shared" si="8"/>
        <v>0</v>
      </c>
      <c r="U49" s="99"/>
    </row>
    <row r="50" spans="1:21" ht="20.100000000000001" hidden="1" customHeight="1" outlineLevel="1">
      <c r="A50" s="91">
        <v>2121202</v>
      </c>
      <c r="B50" s="88" t="s">
        <v>134</v>
      </c>
      <c r="C50" s="92">
        <f t="shared" si="15"/>
        <v>0</v>
      </c>
      <c r="D50" s="92">
        <f t="shared" si="15"/>
        <v>0</v>
      </c>
      <c r="E50" s="92">
        <f t="shared" si="0"/>
        <v>0</v>
      </c>
      <c r="F50" s="141">
        <f t="shared" si="1"/>
        <v>0</v>
      </c>
      <c r="G50" s="92">
        <v>0</v>
      </c>
      <c r="H50" s="92">
        <v>0</v>
      </c>
      <c r="I50" s="92">
        <f t="shared" si="2"/>
        <v>0</v>
      </c>
      <c r="J50" s="141">
        <f t="shared" si="3"/>
        <v>0</v>
      </c>
      <c r="K50" s="92">
        <v>0</v>
      </c>
      <c r="L50" s="92">
        <v>0</v>
      </c>
      <c r="M50" s="92">
        <f t="shared" si="4"/>
        <v>0</v>
      </c>
      <c r="N50" s="141">
        <f t="shared" si="5"/>
        <v>0</v>
      </c>
      <c r="O50" s="92">
        <v>0</v>
      </c>
      <c r="P50" s="92">
        <v>0</v>
      </c>
      <c r="Q50" s="92">
        <f t="shared" si="6"/>
        <v>0</v>
      </c>
      <c r="R50" s="141">
        <f t="shared" si="7"/>
        <v>0</v>
      </c>
      <c r="S50" s="99">
        <f t="shared" si="8"/>
        <v>0</v>
      </c>
      <c r="T50" s="99">
        <f t="shared" si="8"/>
        <v>0</v>
      </c>
      <c r="U50" s="99"/>
    </row>
    <row r="51" spans="1:21" ht="20.100000000000001" hidden="1" customHeight="1" outlineLevel="1">
      <c r="A51" s="91">
        <v>2121203</v>
      </c>
      <c r="B51" s="88" t="s">
        <v>135</v>
      </c>
      <c r="C51" s="92">
        <f t="shared" si="15"/>
        <v>0</v>
      </c>
      <c r="D51" s="92">
        <f t="shared" si="15"/>
        <v>0</v>
      </c>
      <c r="E51" s="92">
        <f t="shared" si="0"/>
        <v>0</v>
      </c>
      <c r="F51" s="141">
        <f t="shared" si="1"/>
        <v>0</v>
      </c>
      <c r="G51" s="92">
        <v>0</v>
      </c>
      <c r="H51" s="92">
        <v>0</v>
      </c>
      <c r="I51" s="92">
        <f t="shared" si="2"/>
        <v>0</v>
      </c>
      <c r="J51" s="141">
        <f t="shared" si="3"/>
        <v>0</v>
      </c>
      <c r="K51" s="92"/>
      <c r="L51" s="92"/>
      <c r="M51" s="92">
        <f t="shared" si="4"/>
        <v>0</v>
      </c>
      <c r="N51" s="141">
        <f t="shared" si="5"/>
        <v>0</v>
      </c>
      <c r="O51" s="92">
        <v>0</v>
      </c>
      <c r="P51" s="92">
        <v>0</v>
      </c>
      <c r="Q51" s="92">
        <f t="shared" si="6"/>
        <v>0</v>
      </c>
      <c r="R51" s="141">
        <f t="shared" si="7"/>
        <v>0</v>
      </c>
      <c r="S51" s="99">
        <f t="shared" si="8"/>
        <v>0</v>
      </c>
      <c r="T51" s="99">
        <f t="shared" si="8"/>
        <v>0</v>
      </c>
      <c r="U51" s="99"/>
    </row>
    <row r="52" spans="1:21" ht="20.100000000000001" hidden="1" customHeight="1" outlineLevel="1">
      <c r="A52" s="91">
        <v>2121204</v>
      </c>
      <c r="B52" s="88" t="s">
        <v>136</v>
      </c>
      <c r="C52" s="92">
        <f t="shared" si="15"/>
        <v>0</v>
      </c>
      <c r="D52" s="92">
        <f t="shared" si="15"/>
        <v>0</v>
      </c>
      <c r="E52" s="92">
        <f t="shared" si="0"/>
        <v>0</v>
      </c>
      <c r="F52" s="141">
        <f t="shared" si="1"/>
        <v>0</v>
      </c>
      <c r="G52" s="92">
        <v>0</v>
      </c>
      <c r="H52" s="92">
        <v>0</v>
      </c>
      <c r="I52" s="92">
        <f t="shared" si="2"/>
        <v>0</v>
      </c>
      <c r="J52" s="141">
        <f t="shared" si="3"/>
        <v>0</v>
      </c>
      <c r="K52" s="92">
        <v>0</v>
      </c>
      <c r="L52" s="92">
        <v>0</v>
      </c>
      <c r="M52" s="92">
        <f t="shared" si="4"/>
        <v>0</v>
      </c>
      <c r="N52" s="141">
        <f t="shared" si="5"/>
        <v>0</v>
      </c>
      <c r="O52" s="92">
        <v>0</v>
      </c>
      <c r="P52" s="92">
        <v>0</v>
      </c>
      <c r="Q52" s="92">
        <f t="shared" si="6"/>
        <v>0</v>
      </c>
      <c r="R52" s="141">
        <f t="shared" si="7"/>
        <v>0</v>
      </c>
      <c r="S52" s="99">
        <f t="shared" si="8"/>
        <v>0</v>
      </c>
      <c r="T52" s="99">
        <f t="shared" si="8"/>
        <v>0</v>
      </c>
      <c r="U52" s="99"/>
    </row>
    <row r="53" spans="1:21" ht="27" hidden="1" customHeight="1" outlineLevel="1">
      <c r="A53" s="91">
        <v>2121299</v>
      </c>
      <c r="B53" s="88" t="s">
        <v>137</v>
      </c>
      <c r="C53" s="92">
        <f t="shared" si="15"/>
        <v>35000</v>
      </c>
      <c r="D53" s="92">
        <f t="shared" si="15"/>
        <v>0</v>
      </c>
      <c r="E53" s="92">
        <f t="shared" si="0"/>
        <v>-35000</v>
      </c>
      <c r="F53" s="141">
        <f t="shared" si="1"/>
        <v>-100</v>
      </c>
      <c r="G53" s="92">
        <v>0</v>
      </c>
      <c r="H53" s="92">
        <v>0</v>
      </c>
      <c r="I53" s="92">
        <f t="shared" si="2"/>
        <v>0</v>
      </c>
      <c r="J53" s="141">
        <f t="shared" si="3"/>
        <v>0</v>
      </c>
      <c r="K53" s="92">
        <v>35000</v>
      </c>
      <c r="L53" s="92"/>
      <c r="M53" s="92">
        <f t="shared" si="4"/>
        <v>-35000</v>
      </c>
      <c r="N53" s="141">
        <f t="shared" si="5"/>
        <v>-100</v>
      </c>
      <c r="O53" s="92">
        <v>0</v>
      </c>
      <c r="P53" s="92">
        <v>0</v>
      </c>
      <c r="Q53" s="92">
        <f t="shared" si="6"/>
        <v>0</v>
      </c>
      <c r="R53" s="141">
        <f t="shared" si="7"/>
        <v>0</v>
      </c>
      <c r="S53" s="99">
        <f t="shared" si="8"/>
        <v>0</v>
      </c>
      <c r="T53" s="99">
        <f t="shared" si="8"/>
        <v>0</v>
      </c>
      <c r="U53" s="99"/>
    </row>
    <row r="54" spans="1:21" ht="27" hidden="1" customHeight="1" outlineLevel="1">
      <c r="A54" s="84">
        <v>21213</v>
      </c>
      <c r="B54" s="85" t="s">
        <v>138</v>
      </c>
      <c r="C54" s="86">
        <f>SUM(C55:C59)</f>
        <v>2185</v>
      </c>
      <c r="D54" s="86">
        <f>SUM(D55:D59)</f>
        <v>1835</v>
      </c>
      <c r="E54" s="86">
        <f t="shared" si="0"/>
        <v>-350</v>
      </c>
      <c r="F54" s="139">
        <f t="shared" si="1"/>
        <v>-16.018306636155607</v>
      </c>
      <c r="G54" s="86">
        <f>SUM(G55:G59)</f>
        <v>1685</v>
      </c>
      <c r="H54" s="86">
        <f>SUM(H55:H59)</f>
        <v>1685</v>
      </c>
      <c r="I54" s="86">
        <f t="shared" si="2"/>
        <v>0</v>
      </c>
      <c r="J54" s="139">
        <f t="shared" si="3"/>
        <v>0</v>
      </c>
      <c r="K54" s="86">
        <f>SUM(K55:K59)</f>
        <v>0</v>
      </c>
      <c r="L54" s="86">
        <f>SUM(L55:L59)</f>
        <v>0</v>
      </c>
      <c r="M54" s="86">
        <f t="shared" si="4"/>
        <v>0</v>
      </c>
      <c r="N54" s="139">
        <f t="shared" si="5"/>
        <v>0</v>
      </c>
      <c r="O54" s="86">
        <f>SUM(O55:O59)</f>
        <v>500</v>
      </c>
      <c r="P54" s="86">
        <f>SUM(P55:P59)</f>
        <v>150</v>
      </c>
      <c r="Q54" s="86">
        <f t="shared" si="6"/>
        <v>-350</v>
      </c>
      <c r="R54" s="139">
        <f t="shared" si="7"/>
        <v>-70</v>
      </c>
      <c r="S54" s="99">
        <f t="shared" si="8"/>
        <v>0</v>
      </c>
      <c r="T54" s="99">
        <f t="shared" si="8"/>
        <v>0</v>
      </c>
      <c r="U54" s="99"/>
    </row>
    <row r="55" spans="1:21" ht="20.100000000000001" hidden="1" customHeight="1" outlineLevel="1">
      <c r="A55" s="91">
        <v>2121301</v>
      </c>
      <c r="B55" s="88" t="s">
        <v>125</v>
      </c>
      <c r="C55" s="92">
        <f t="shared" ref="C55:D59" si="16">G55+K55+O55</f>
        <v>1600</v>
      </c>
      <c r="D55" s="92">
        <f t="shared" si="16"/>
        <v>1600</v>
      </c>
      <c r="E55" s="92">
        <f t="shared" si="0"/>
        <v>0</v>
      </c>
      <c r="F55" s="141">
        <f t="shared" si="1"/>
        <v>0</v>
      </c>
      <c r="G55" s="92">
        <v>1600</v>
      </c>
      <c r="H55" s="92">
        <v>1600</v>
      </c>
      <c r="I55" s="92">
        <f t="shared" si="2"/>
        <v>0</v>
      </c>
      <c r="J55" s="141">
        <f t="shared" si="3"/>
        <v>0</v>
      </c>
      <c r="K55" s="92"/>
      <c r="L55" s="92"/>
      <c r="M55" s="92">
        <f t="shared" si="4"/>
        <v>0</v>
      </c>
      <c r="N55" s="141">
        <f t="shared" si="5"/>
        <v>0</v>
      </c>
      <c r="O55" s="92"/>
      <c r="P55" s="92"/>
      <c r="Q55" s="92">
        <f t="shared" si="6"/>
        <v>0</v>
      </c>
      <c r="R55" s="141">
        <f t="shared" si="7"/>
        <v>0</v>
      </c>
      <c r="S55" s="99">
        <f t="shared" si="8"/>
        <v>0</v>
      </c>
      <c r="T55" s="99">
        <f t="shared" si="8"/>
        <v>0</v>
      </c>
      <c r="U55" s="99"/>
    </row>
    <row r="56" spans="1:21" ht="20.100000000000001" hidden="1" customHeight="1" outlineLevel="1">
      <c r="A56" s="91">
        <v>2121302</v>
      </c>
      <c r="B56" s="88" t="s">
        <v>126</v>
      </c>
      <c r="C56" s="92">
        <f t="shared" si="16"/>
        <v>50</v>
      </c>
      <c r="D56" s="92">
        <f t="shared" si="16"/>
        <v>50</v>
      </c>
      <c r="E56" s="92">
        <f t="shared" si="0"/>
        <v>0</v>
      </c>
      <c r="F56" s="141">
        <f t="shared" si="1"/>
        <v>0</v>
      </c>
      <c r="G56" s="92">
        <v>50</v>
      </c>
      <c r="H56" s="92">
        <v>50</v>
      </c>
      <c r="I56" s="92">
        <f t="shared" si="2"/>
        <v>0</v>
      </c>
      <c r="J56" s="141">
        <f t="shared" si="3"/>
        <v>0</v>
      </c>
      <c r="K56" s="92"/>
      <c r="L56" s="92"/>
      <c r="M56" s="92">
        <f t="shared" si="4"/>
        <v>0</v>
      </c>
      <c r="N56" s="141">
        <f t="shared" si="5"/>
        <v>0</v>
      </c>
      <c r="O56" s="92"/>
      <c r="P56" s="92"/>
      <c r="Q56" s="92">
        <f t="shared" si="6"/>
        <v>0</v>
      </c>
      <c r="R56" s="141">
        <f t="shared" si="7"/>
        <v>0</v>
      </c>
      <c r="S56" s="99">
        <f t="shared" si="8"/>
        <v>0</v>
      </c>
      <c r="T56" s="99">
        <f t="shared" si="8"/>
        <v>0</v>
      </c>
      <c r="U56" s="99"/>
    </row>
    <row r="57" spans="1:21" ht="20.100000000000001" hidden="1" customHeight="1" outlineLevel="1">
      <c r="A57" s="91">
        <v>2121303</v>
      </c>
      <c r="B57" s="88" t="s">
        <v>127</v>
      </c>
      <c r="C57" s="92">
        <f t="shared" si="16"/>
        <v>0</v>
      </c>
      <c r="D57" s="92">
        <f t="shared" si="16"/>
        <v>0</v>
      </c>
      <c r="E57" s="92">
        <f t="shared" si="0"/>
        <v>0</v>
      </c>
      <c r="F57" s="141">
        <f t="shared" si="1"/>
        <v>0</v>
      </c>
      <c r="G57" s="92">
        <v>0</v>
      </c>
      <c r="H57" s="92">
        <v>0</v>
      </c>
      <c r="I57" s="92">
        <f t="shared" si="2"/>
        <v>0</v>
      </c>
      <c r="J57" s="141">
        <f t="shared" si="3"/>
        <v>0</v>
      </c>
      <c r="K57" s="92"/>
      <c r="L57" s="92"/>
      <c r="M57" s="92">
        <f t="shared" si="4"/>
        <v>0</v>
      </c>
      <c r="N57" s="141">
        <f t="shared" si="5"/>
        <v>0</v>
      </c>
      <c r="O57" s="92"/>
      <c r="P57" s="92"/>
      <c r="Q57" s="92">
        <f t="shared" si="6"/>
        <v>0</v>
      </c>
      <c r="R57" s="141">
        <f t="shared" si="7"/>
        <v>0</v>
      </c>
      <c r="S57" s="99">
        <f t="shared" si="8"/>
        <v>0</v>
      </c>
      <c r="T57" s="99">
        <f t="shared" si="8"/>
        <v>0</v>
      </c>
      <c r="U57" s="99"/>
    </row>
    <row r="58" spans="1:21" ht="20.100000000000001" hidden="1" customHeight="1" outlineLevel="1">
      <c r="A58" s="91">
        <v>2121304</v>
      </c>
      <c r="B58" s="88" t="s">
        <v>128</v>
      </c>
      <c r="C58" s="92">
        <f t="shared" si="16"/>
        <v>0</v>
      </c>
      <c r="D58" s="92">
        <f t="shared" si="16"/>
        <v>0</v>
      </c>
      <c r="E58" s="92">
        <f t="shared" si="0"/>
        <v>0</v>
      </c>
      <c r="F58" s="141">
        <f t="shared" si="1"/>
        <v>0</v>
      </c>
      <c r="G58" s="92">
        <v>0</v>
      </c>
      <c r="H58" s="92">
        <v>0</v>
      </c>
      <c r="I58" s="92">
        <f t="shared" si="2"/>
        <v>0</v>
      </c>
      <c r="J58" s="141">
        <f t="shared" si="3"/>
        <v>0</v>
      </c>
      <c r="K58" s="92"/>
      <c r="L58" s="92"/>
      <c r="M58" s="92">
        <f t="shared" si="4"/>
        <v>0</v>
      </c>
      <c r="N58" s="141">
        <f t="shared" si="5"/>
        <v>0</v>
      </c>
      <c r="O58" s="92"/>
      <c r="P58" s="92"/>
      <c r="Q58" s="92">
        <f t="shared" si="6"/>
        <v>0</v>
      </c>
      <c r="R58" s="141">
        <f t="shared" si="7"/>
        <v>0</v>
      </c>
      <c r="S58" s="99">
        <f t="shared" si="8"/>
        <v>0</v>
      </c>
      <c r="T58" s="99">
        <f t="shared" si="8"/>
        <v>0</v>
      </c>
      <c r="U58" s="99"/>
    </row>
    <row r="59" spans="1:21" ht="27" hidden="1" customHeight="1" outlineLevel="1">
      <c r="A59" s="91">
        <v>2121399</v>
      </c>
      <c r="B59" s="88" t="s">
        <v>139</v>
      </c>
      <c r="C59" s="92">
        <f t="shared" si="16"/>
        <v>535</v>
      </c>
      <c r="D59" s="92">
        <f t="shared" si="16"/>
        <v>185</v>
      </c>
      <c r="E59" s="92">
        <f t="shared" si="0"/>
        <v>-350</v>
      </c>
      <c r="F59" s="141">
        <f t="shared" si="1"/>
        <v>-65.420560747663544</v>
      </c>
      <c r="G59" s="92">
        <v>35</v>
      </c>
      <c r="H59" s="92">
        <v>35</v>
      </c>
      <c r="I59" s="92">
        <f t="shared" si="2"/>
        <v>0</v>
      </c>
      <c r="J59" s="141">
        <f t="shared" si="3"/>
        <v>0</v>
      </c>
      <c r="K59" s="92"/>
      <c r="L59" s="92"/>
      <c r="M59" s="92">
        <f t="shared" si="4"/>
        <v>0</v>
      </c>
      <c r="N59" s="141">
        <f t="shared" si="5"/>
        <v>0</v>
      </c>
      <c r="O59" s="92">
        <v>500</v>
      </c>
      <c r="P59" s="92">
        <v>150</v>
      </c>
      <c r="Q59" s="92">
        <f t="shared" si="6"/>
        <v>-350</v>
      </c>
      <c r="R59" s="141">
        <f t="shared" si="7"/>
        <v>-70</v>
      </c>
      <c r="S59" s="99">
        <f t="shared" si="8"/>
        <v>0</v>
      </c>
      <c r="T59" s="99">
        <f t="shared" si="8"/>
        <v>0</v>
      </c>
      <c r="U59" s="99"/>
    </row>
    <row r="60" spans="1:21" ht="27" hidden="1" customHeight="1" outlineLevel="1">
      <c r="A60" s="84">
        <v>21214</v>
      </c>
      <c r="B60" s="85" t="s">
        <v>140</v>
      </c>
      <c r="C60" s="86">
        <f>SUM(C61:C63)</f>
        <v>5191</v>
      </c>
      <c r="D60" s="86">
        <f>SUM(D61:D63)</f>
        <v>4196</v>
      </c>
      <c r="E60" s="86">
        <f t="shared" si="0"/>
        <v>-995</v>
      </c>
      <c r="F60" s="139">
        <f t="shared" si="1"/>
        <v>-19.16779040647274</v>
      </c>
      <c r="G60" s="86">
        <f>SUM(G61:G63)</f>
        <v>2500</v>
      </c>
      <c r="H60" s="86">
        <f>SUM(H61:H63)</f>
        <v>2500</v>
      </c>
      <c r="I60" s="86">
        <f t="shared" si="2"/>
        <v>0</v>
      </c>
      <c r="J60" s="139">
        <f t="shared" si="3"/>
        <v>0</v>
      </c>
      <c r="K60" s="86">
        <f>SUM(K61:K63)</f>
        <v>0</v>
      </c>
      <c r="L60" s="86">
        <f>SUM(L61:L63)</f>
        <v>0</v>
      </c>
      <c r="M60" s="86">
        <f t="shared" si="4"/>
        <v>0</v>
      </c>
      <c r="N60" s="139">
        <f t="shared" si="5"/>
        <v>0</v>
      </c>
      <c r="O60" s="86">
        <f>SUM(O61:O63)</f>
        <v>2691</v>
      </c>
      <c r="P60" s="86">
        <f>SUM(P61:P63)</f>
        <v>1696</v>
      </c>
      <c r="Q60" s="86">
        <f t="shared" si="6"/>
        <v>-995</v>
      </c>
      <c r="R60" s="139">
        <f t="shared" si="7"/>
        <v>-36.975102192493495</v>
      </c>
      <c r="S60" s="99">
        <f t="shared" si="8"/>
        <v>0</v>
      </c>
      <c r="T60" s="99">
        <f t="shared" si="8"/>
        <v>0</v>
      </c>
      <c r="U60" s="99"/>
    </row>
    <row r="61" spans="1:21" ht="20.100000000000001" hidden="1" customHeight="1" outlineLevel="1">
      <c r="A61" s="91">
        <v>2121401</v>
      </c>
      <c r="B61" s="88" t="s">
        <v>141</v>
      </c>
      <c r="C61" s="92">
        <f t="shared" ref="C61:D63" si="17">G61+K61+O61</f>
        <v>0</v>
      </c>
      <c r="D61" s="92">
        <f t="shared" si="17"/>
        <v>0</v>
      </c>
      <c r="E61" s="92">
        <f t="shared" si="0"/>
        <v>0</v>
      </c>
      <c r="F61" s="141">
        <f t="shared" si="1"/>
        <v>0</v>
      </c>
      <c r="G61" s="92">
        <v>0</v>
      </c>
      <c r="H61" s="92">
        <v>0</v>
      </c>
      <c r="I61" s="92">
        <f t="shared" si="2"/>
        <v>0</v>
      </c>
      <c r="J61" s="141">
        <f t="shared" si="3"/>
        <v>0</v>
      </c>
      <c r="K61" s="92">
        <v>0</v>
      </c>
      <c r="L61" s="92">
        <v>0</v>
      </c>
      <c r="M61" s="92">
        <f t="shared" si="4"/>
        <v>0</v>
      </c>
      <c r="N61" s="141">
        <f t="shared" si="5"/>
        <v>0</v>
      </c>
      <c r="O61" s="92">
        <v>0</v>
      </c>
      <c r="P61" s="92">
        <v>0</v>
      </c>
      <c r="Q61" s="92">
        <f t="shared" si="6"/>
        <v>0</v>
      </c>
      <c r="R61" s="141">
        <f t="shared" si="7"/>
        <v>0</v>
      </c>
      <c r="S61" s="99">
        <f t="shared" si="8"/>
        <v>0</v>
      </c>
      <c r="T61" s="99">
        <f t="shared" si="8"/>
        <v>0</v>
      </c>
      <c r="U61" s="99"/>
    </row>
    <row r="62" spans="1:21" ht="20.100000000000001" hidden="1" customHeight="1" outlineLevel="1">
      <c r="A62" s="91">
        <v>2121402</v>
      </c>
      <c r="B62" s="88" t="s">
        <v>142</v>
      </c>
      <c r="C62" s="92">
        <f t="shared" si="17"/>
        <v>40</v>
      </c>
      <c r="D62" s="92">
        <f t="shared" si="17"/>
        <v>40</v>
      </c>
      <c r="E62" s="92">
        <f t="shared" si="0"/>
        <v>0</v>
      </c>
      <c r="F62" s="141">
        <f t="shared" si="1"/>
        <v>0</v>
      </c>
      <c r="G62" s="92">
        <v>0</v>
      </c>
      <c r="H62" s="92">
        <v>0</v>
      </c>
      <c r="I62" s="92">
        <f t="shared" si="2"/>
        <v>0</v>
      </c>
      <c r="J62" s="141">
        <f t="shared" si="3"/>
        <v>0</v>
      </c>
      <c r="K62" s="92">
        <v>0</v>
      </c>
      <c r="L62" s="92">
        <v>0</v>
      </c>
      <c r="M62" s="92">
        <f t="shared" si="4"/>
        <v>0</v>
      </c>
      <c r="N62" s="141">
        <f t="shared" si="5"/>
        <v>0</v>
      </c>
      <c r="O62" s="92">
        <v>40</v>
      </c>
      <c r="P62" s="92">
        <v>40</v>
      </c>
      <c r="Q62" s="92">
        <f t="shared" si="6"/>
        <v>0</v>
      </c>
      <c r="R62" s="141">
        <f t="shared" si="7"/>
        <v>0</v>
      </c>
      <c r="S62" s="99">
        <f t="shared" si="8"/>
        <v>0</v>
      </c>
      <c r="T62" s="99">
        <f t="shared" si="8"/>
        <v>0</v>
      </c>
      <c r="U62" s="99"/>
    </row>
    <row r="63" spans="1:21" ht="20.100000000000001" hidden="1" customHeight="1" outlineLevel="1">
      <c r="A63" s="91">
        <v>2121499</v>
      </c>
      <c r="B63" s="88" t="s">
        <v>143</v>
      </c>
      <c r="C63" s="92">
        <f t="shared" si="17"/>
        <v>5151</v>
      </c>
      <c r="D63" s="92">
        <f t="shared" si="17"/>
        <v>4156</v>
      </c>
      <c r="E63" s="92">
        <f t="shared" si="0"/>
        <v>-995</v>
      </c>
      <c r="F63" s="141">
        <f t="shared" si="1"/>
        <v>-19.31663754610755</v>
      </c>
      <c r="G63" s="92">
        <v>2500</v>
      </c>
      <c r="H63" s="92">
        <v>2500</v>
      </c>
      <c r="I63" s="92">
        <f t="shared" si="2"/>
        <v>0</v>
      </c>
      <c r="J63" s="141">
        <f t="shared" si="3"/>
        <v>0</v>
      </c>
      <c r="K63" s="92"/>
      <c r="L63" s="92"/>
      <c r="M63" s="92">
        <f t="shared" si="4"/>
        <v>0</v>
      </c>
      <c r="N63" s="141">
        <f t="shared" si="5"/>
        <v>0</v>
      </c>
      <c r="O63" s="92">
        <v>2651</v>
      </c>
      <c r="P63" s="92">
        <v>1656</v>
      </c>
      <c r="Q63" s="92">
        <f t="shared" si="6"/>
        <v>-995</v>
      </c>
      <c r="R63" s="141">
        <f t="shared" si="7"/>
        <v>-37.53300641267446</v>
      </c>
      <c r="S63" s="99">
        <f t="shared" si="8"/>
        <v>0</v>
      </c>
      <c r="T63" s="99">
        <f t="shared" si="8"/>
        <v>0</v>
      </c>
      <c r="U63" s="99"/>
    </row>
    <row r="64" spans="1:21" ht="20.100000000000001" customHeight="1" collapsed="1">
      <c r="A64" s="81">
        <v>213</v>
      </c>
      <c r="B64" s="82" t="s">
        <v>144</v>
      </c>
      <c r="C64" s="83">
        <f>SUM(C65,C71,C76)</f>
        <v>0</v>
      </c>
      <c r="D64" s="83">
        <f>SUM(D65,D71,D76)</f>
        <v>0</v>
      </c>
      <c r="E64" s="83">
        <f t="shared" si="0"/>
        <v>0</v>
      </c>
      <c r="F64" s="138">
        <f t="shared" si="1"/>
        <v>0</v>
      </c>
      <c r="G64" s="83">
        <f>SUM(G65,G71,G76)</f>
        <v>0</v>
      </c>
      <c r="H64" s="83">
        <f>SUM(H65,H71,H76)</f>
        <v>0</v>
      </c>
      <c r="I64" s="83">
        <f t="shared" si="2"/>
        <v>0</v>
      </c>
      <c r="J64" s="138">
        <f t="shared" si="3"/>
        <v>0</v>
      </c>
      <c r="K64" s="83">
        <f>SUM(K65,K71,K76)</f>
        <v>0</v>
      </c>
      <c r="L64" s="83">
        <f>SUM(L65,L71,L76)</f>
        <v>0</v>
      </c>
      <c r="M64" s="83">
        <f t="shared" si="4"/>
        <v>0</v>
      </c>
      <c r="N64" s="138">
        <f t="shared" si="5"/>
        <v>0</v>
      </c>
      <c r="O64" s="83">
        <f>SUM(O65,O71,O76)</f>
        <v>0</v>
      </c>
      <c r="P64" s="83">
        <f>SUM(P65,P71,P76)</f>
        <v>0</v>
      </c>
      <c r="Q64" s="83">
        <f t="shared" si="6"/>
        <v>0</v>
      </c>
      <c r="R64" s="138">
        <f t="shared" si="7"/>
        <v>0</v>
      </c>
      <c r="S64" s="99">
        <f t="shared" si="8"/>
        <v>0</v>
      </c>
      <c r="T64" s="99">
        <f t="shared" si="8"/>
        <v>0</v>
      </c>
      <c r="U64" s="99"/>
    </row>
    <row r="65" spans="1:21" ht="27" hidden="1" customHeight="1" outlineLevel="1">
      <c r="A65" s="84">
        <v>21360</v>
      </c>
      <c r="B65" s="85" t="s">
        <v>145</v>
      </c>
      <c r="C65" s="86">
        <f>SUM(C66:C70)</f>
        <v>0</v>
      </c>
      <c r="D65" s="86">
        <f>SUM(D66:D70)</f>
        <v>0</v>
      </c>
      <c r="E65" s="86">
        <f t="shared" si="0"/>
        <v>0</v>
      </c>
      <c r="F65" s="139">
        <f t="shared" si="1"/>
        <v>0</v>
      </c>
      <c r="G65" s="86">
        <f>SUM(G66:G70)</f>
        <v>0</v>
      </c>
      <c r="H65" s="86">
        <f>SUM(H66:H70)</f>
        <v>0</v>
      </c>
      <c r="I65" s="86">
        <f t="shared" si="2"/>
        <v>0</v>
      </c>
      <c r="J65" s="139">
        <f t="shared" si="3"/>
        <v>0</v>
      </c>
      <c r="K65" s="86">
        <f>SUM(K66:K70)</f>
        <v>0</v>
      </c>
      <c r="L65" s="86">
        <f>SUM(L66:L70)</f>
        <v>0</v>
      </c>
      <c r="M65" s="86">
        <f t="shared" si="4"/>
        <v>0</v>
      </c>
      <c r="N65" s="139">
        <f t="shared" si="5"/>
        <v>0</v>
      </c>
      <c r="O65" s="86">
        <f>SUM(O66:O70)</f>
        <v>0</v>
      </c>
      <c r="P65" s="86">
        <f>SUM(P66:P70)</f>
        <v>0</v>
      </c>
      <c r="Q65" s="86">
        <f t="shared" si="6"/>
        <v>0</v>
      </c>
      <c r="R65" s="139">
        <f t="shared" si="7"/>
        <v>0</v>
      </c>
      <c r="S65" s="99">
        <f t="shared" si="8"/>
        <v>0</v>
      </c>
      <c r="T65" s="99">
        <f t="shared" si="8"/>
        <v>0</v>
      </c>
      <c r="U65" s="99"/>
    </row>
    <row r="66" spans="1:21" ht="20.100000000000001" hidden="1" customHeight="1" outlineLevel="1">
      <c r="A66" s="91">
        <v>2136001</v>
      </c>
      <c r="B66" s="88" t="s">
        <v>146</v>
      </c>
      <c r="C66" s="92">
        <f t="shared" ref="C66:D70" si="18">G66+K66+O66</f>
        <v>0</v>
      </c>
      <c r="D66" s="92">
        <f t="shared" si="18"/>
        <v>0</v>
      </c>
      <c r="E66" s="92">
        <f t="shared" si="0"/>
        <v>0</v>
      </c>
      <c r="F66" s="141">
        <f t="shared" si="1"/>
        <v>0</v>
      </c>
      <c r="G66" s="92"/>
      <c r="H66" s="92"/>
      <c r="I66" s="92">
        <f t="shared" si="2"/>
        <v>0</v>
      </c>
      <c r="J66" s="141">
        <f t="shared" si="3"/>
        <v>0</v>
      </c>
      <c r="K66" s="92"/>
      <c r="L66" s="92"/>
      <c r="M66" s="92">
        <f t="shared" si="4"/>
        <v>0</v>
      </c>
      <c r="N66" s="141">
        <f t="shared" si="5"/>
        <v>0</v>
      </c>
      <c r="O66" s="92"/>
      <c r="P66" s="92"/>
      <c r="Q66" s="92">
        <f t="shared" si="6"/>
        <v>0</v>
      </c>
      <c r="R66" s="141">
        <f t="shared" si="7"/>
        <v>0</v>
      </c>
      <c r="S66" s="99">
        <f t="shared" si="8"/>
        <v>0</v>
      </c>
      <c r="T66" s="99">
        <f t="shared" si="8"/>
        <v>0</v>
      </c>
      <c r="U66" s="99"/>
    </row>
    <row r="67" spans="1:21" ht="20.100000000000001" hidden="1" customHeight="1" outlineLevel="1">
      <c r="A67" s="91">
        <v>2136002</v>
      </c>
      <c r="B67" s="88" t="s">
        <v>147</v>
      </c>
      <c r="C67" s="92">
        <f t="shared" si="18"/>
        <v>0</v>
      </c>
      <c r="D67" s="92">
        <f t="shared" si="18"/>
        <v>0</v>
      </c>
      <c r="E67" s="92">
        <f t="shared" si="0"/>
        <v>0</v>
      </c>
      <c r="F67" s="141">
        <f t="shared" si="1"/>
        <v>0</v>
      </c>
      <c r="G67" s="92"/>
      <c r="H67" s="92"/>
      <c r="I67" s="92">
        <f t="shared" si="2"/>
        <v>0</v>
      </c>
      <c r="J67" s="141">
        <f t="shared" si="3"/>
        <v>0</v>
      </c>
      <c r="K67" s="92"/>
      <c r="L67" s="92"/>
      <c r="M67" s="92">
        <f t="shared" si="4"/>
        <v>0</v>
      </c>
      <c r="N67" s="141">
        <f t="shared" si="5"/>
        <v>0</v>
      </c>
      <c r="O67" s="92"/>
      <c r="P67" s="92"/>
      <c r="Q67" s="92">
        <f t="shared" si="6"/>
        <v>0</v>
      </c>
      <c r="R67" s="141">
        <f t="shared" si="7"/>
        <v>0</v>
      </c>
      <c r="S67" s="99">
        <f t="shared" si="8"/>
        <v>0</v>
      </c>
      <c r="T67" s="99">
        <f t="shared" si="8"/>
        <v>0</v>
      </c>
      <c r="U67" s="99"/>
    </row>
    <row r="68" spans="1:21" ht="20.100000000000001" hidden="1" customHeight="1" outlineLevel="1">
      <c r="A68" s="91">
        <v>2136003</v>
      </c>
      <c r="B68" s="88" t="s">
        <v>148</v>
      </c>
      <c r="C68" s="92">
        <f t="shared" si="18"/>
        <v>0</v>
      </c>
      <c r="D68" s="92">
        <f t="shared" si="18"/>
        <v>0</v>
      </c>
      <c r="E68" s="92">
        <f t="shared" si="0"/>
        <v>0</v>
      </c>
      <c r="F68" s="141">
        <f t="shared" si="1"/>
        <v>0</v>
      </c>
      <c r="G68" s="92"/>
      <c r="H68" s="92"/>
      <c r="I68" s="92">
        <f t="shared" si="2"/>
        <v>0</v>
      </c>
      <c r="J68" s="141">
        <f t="shared" si="3"/>
        <v>0</v>
      </c>
      <c r="K68" s="92"/>
      <c r="L68" s="92"/>
      <c r="M68" s="92">
        <f t="shared" si="4"/>
        <v>0</v>
      </c>
      <c r="N68" s="141">
        <f t="shared" si="5"/>
        <v>0</v>
      </c>
      <c r="O68" s="92"/>
      <c r="P68" s="92"/>
      <c r="Q68" s="92">
        <f t="shared" si="6"/>
        <v>0</v>
      </c>
      <c r="R68" s="141">
        <f t="shared" si="7"/>
        <v>0</v>
      </c>
      <c r="S68" s="99">
        <f t="shared" si="8"/>
        <v>0</v>
      </c>
      <c r="T68" s="99">
        <f t="shared" si="8"/>
        <v>0</v>
      </c>
      <c r="U68" s="99"/>
    </row>
    <row r="69" spans="1:21" ht="20.100000000000001" hidden="1" customHeight="1" outlineLevel="1">
      <c r="A69" s="91">
        <v>2136004</v>
      </c>
      <c r="B69" s="88" t="s">
        <v>149</v>
      </c>
      <c r="C69" s="92">
        <f t="shared" si="18"/>
        <v>0</v>
      </c>
      <c r="D69" s="92">
        <f t="shared" si="18"/>
        <v>0</v>
      </c>
      <c r="E69" s="92">
        <f t="shared" si="0"/>
        <v>0</v>
      </c>
      <c r="F69" s="141">
        <f t="shared" si="1"/>
        <v>0</v>
      </c>
      <c r="G69" s="92"/>
      <c r="H69" s="92"/>
      <c r="I69" s="92">
        <f t="shared" si="2"/>
        <v>0</v>
      </c>
      <c r="J69" s="141">
        <f t="shared" si="3"/>
        <v>0</v>
      </c>
      <c r="K69" s="92"/>
      <c r="L69" s="92"/>
      <c r="M69" s="92">
        <f t="shared" si="4"/>
        <v>0</v>
      </c>
      <c r="N69" s="141">
        <f t="shared" si="5"/>
        <v>0</v>
      </c>
      <c r="O69" s="92"/>
      <c r="P69" s="92"/>
      <c r="Q69" s="92">
        <f t="shared" si="6"/>
        <v>0</v>
      </c>
      <c r="R69" s="141">
        <f t="shared" si="7"/>
        <v>0</v>
      </c>
      <c r="S69" s="99">
        <f t="shared" si="8"/>
        <v>0</v>
      </c>
      <c r="T69" s="99">
        <f t="shared" si="8"/>
        <v>0</v>
      </c>
      <c r="U69" s="99"/>
    </row>
    <row r="70" spans="1:21" ht="20.100000000000001" hidden="1" customHeight="1" outlineLevel="1">
      <c r="A70" s="91">
        <v>2136099</v>
      </c>
      <c r="B70" s="88" t="s">
        <v>150</v>
      </c>
      <c r="C70" s="92">
        <f t="shared" si="18"/>
        <v>0</v>
      </c>
      <c r="D70" s="92">
        <f t="shared" si="18"/>
        <v>0</v>
      </c>
      <c r="E70" s="92">
        <f t="shared" si="0"/>
        <v>0</v>
      </c>
      <c r="F70" s="141">
        <f t="shared" si="1"/>
        <v>0</v>
      </c>
      <c r="G70" s="92"/>
      <c r="H70" s="92"/>
      <c r="I70" s="92">
        <f t="shared" si="2"/>
        <v>0</v>
      </c>
      <c r="J70" s="141">
        <f t="shared" si="3"/>
        <v>0</v>
      </c>
      <c r="K70" s="92"/>
      <c r="L70" s="92"/>
      <c r="M70" s="92">
        <f t="shared" si="4"/>
        <v>0</v>
      </c>
      <c r="N70" s="141">
        <f t="shared" si="5"/>
        <v>0</v>
      </c>
      <c r="O70" s="92"/>
      <c r="P70" s="92"/>
      <c r="Q70" s="92">
        <f t="shared" si="6"/>
        <v>0</v>
      </c>
      <c r="R70" s="141">
        <f t="shared" si="7"/>
        <v>0</v>
      </c>
      <c r="S70" s="99">
        <f t="shared" si="8"/>
        <v>0</v>
      </c>
      <c r="T70" s="99">
        <f t="shared" si="8"/>
        <v>0</v>
      </c>
      <c r="U70" s="99"/>
    </row>
    <row r="71" spans="1:21" ht="27" hidden="1" customHeight="1" outlineLevel="1">
      <c r="A71" s="84">
        <v>21366</v>
      </c>
      <c r="B71" s="85" t="s">
        <v>151</v>
      </c>
      <c r="C71" s="86">
        <f>SUM(C72:C75)</f>
        <v>0</v>
      </c>
      <c r="D71" s="86">
        <f>SUM(D72:D75)</f>
        <v>0</v>
      </c>
      <c r="E71" s="86">
        <f t="shared" ref="E71:E134" si="19">D71-C71</f>
        <v>0</v>
      </c>
      <c r="F71" s="139">
        <f t="shared" ref="F71:F134" si="20">IF(C71=0,0,E71/C71*100)</f>
        <v>0</v>
      </c>
      <c r="G71" s="86">
        <f>SUM(G72:G75)</f>
        <v>0</v>
      </c>
      <c r="H71" s="86">
        <f>SUM(H72:H75)</f>
        <v>0</v>
      </c>
      <c r="I71" s="86">
        <f t="shared" ref="I71:I134" si="21">H71-G71</f>
        <v>0</v>
      </c>
      <c r="J71" s="139">
        <f t="shared" ref="J71:J134" si="22">IF(G71=0,0,I71/G71*100)</f>
        <v>0</v>
      </c>
      <c r="K71" s="86">
        <f>SUM(K72:K75)</f>
        <v>0</v>
      </c>
      <c r="L71" s="86">
        <f>SUM(L72:L75)</f>
        <v>0</v>
      </c>
      <c r="M71" s="86">
        <f t="shared" ref="M71:M134" si="23">L71-K71</f>
        <v>0</v>
      </c>
      <c r="N71" s="139">
        <f t="shared" ref="N71:N134" si="24">IF(K71=0,0,M71/K71*100)</f>
        <v>0</v>
      </c>
      <c r="O71" s="86">
        <f>SUM(O72:O75)</f>
        <v>0</v>
      </c>
      <c r="P71" s="86">
        <f>SUM(P72:P75)</f>
        <v>0</v>
      </c>
      <c r="Q71" s="86">
        <f t="shared" ref="Q71:Q134" si="25">P71-O71</f>
        <v>0</v>
      </c>
      <c r="R71" s="139">
        <f t="shared" ref="R71:R134" si="26">IF(O71=0,0,Q71/O71*100)</f>
        <v>0</v>
      </c>
      <c r="S71" s="99">
        <f t="shared" ref="S71:T134" si="27">O71+K71+G71-C71</f>
        <v>0</v>
      </c>
      <c r="T71" s="99">
        <f t="shared" si="27"/>
        <v>0</v>
      </c>
      <c r="U71" s="99"/>
    </row>
    <row r="72" spans="1:21" ht="20.100000000000001" hidden="1" customHeight="1" outlineLevel="1">
      <c r="A72" s="91">
        <v>2136601</v>
      </c>
      <c r="B72" s="88" t="s">
        <v>100</v>
      </c>
      <c r="C72" s="92">
        <f t="shared" ref="C72:D75" si="28">G72+K72+O72</f>
        <v>0</v>
      </c>
      <c r="D72" s="92">
        <f t="shared" si="28"/>
        <v>0</v>
      </c>
      <c r="E72" s="92">
        <f t="shared" si="19"/>
        <v>0</v>
      </c>
      <c r="F72" s="141">
        <f t="shared" si="20"/>
        <v>0</v>
      </c>
      <c r="G72" s="92"/>
      <c r="H72" s="92"/>
      <c r="I72" s="92">
        <f t="shared" si="21"/>
        <v>0</v>
      </c>
      <c r="J72" s="141">
        <f t="shared" si="22"/>
        <v>0</v>
      </c>
      <c r="K72" s="92"/>
      <c r="L72" s="92"/>
      <c r="M72" s="92">
        <f t="shared" si="23"/>
        <v>0</v>
      </c>
      <c r="N72" s="141">
        <f t="shared" si="24"/>
        <v>0</v>
      </c>
      <c r="O72" s="92"/>
      <c r="P72" s="92"/>
      <c r="Q72" s="92">
        <f t="shared" si="25"/>
        <v>0</v>
      </c>
      <c r="R72" s="141">
        <f t="shared" si="26"/>
        <v>0</v>
      </c>
      <c r="S72" s="99">
        <f t="shared" si="27"/>
        <v>0</v>
      </c>
      <c r="T72" s="99">
        <f t="shared" si="27"/>
        <v>0</v>
      </c>
      <c r="U72" s="99"/>
    </row>
    <row r="73" spans="1:21" ht="20.100000000000001" hidden="1" customHeight="1" outlineLevel="1">
      <c r="A73" s="91">
        <v>2136602</v>
      </c>
      <c r="B73" s="88" t="s">
        <v>152</v>
      </c>
      <c r="C73" s="92">
        <f t="shared" si="28"/>
        <v>0</v>
      </c>
      <c r="D73" s="92">
        <f t="shared" si="28"/>
        <v>0</v>
      </c>
      <c r="E73" s="92">
        <f t="shared" si="19"/>
        <v>0</v>
      </c>
      <c r="F73" s="141">
        <f t="shared" si="20"/>
        <v>0</v>
      </c>
      <c r="G73" s="92"/>
      <c r="H73" s="92"/>
      <c r="I73" s="92">
        <f t="shared" si="21"/>
        <v>0</v>
      </c>
      <c r="J73" s="141">
        <f t="shared" si="22"/>
        <v>0</v>
      </c>
      <c r="K73" s="92"/>
      <c r="L73" s="92"/>
      <c r="M73" s="92">
        <f t="shared" si="23"/>
        <v>0</v>
      </c>
      <c r="N73" s="141">
        <f t="shared" si="24"/>
        <v>0</v>
      </c>
      <c r="O73" s="92"/>
      <c r="P73" s="92"/>
      <c r="Q73" s="92">
        <f t="shared" si="25"/>
        <v>0</v>
      </c>
      <c r="R73" s="141">
        <f t="shared" si="26"/>
        <v>0</v>
      </c>
      <c r="S73" s="99">
        <f t="shared" si="27"/>
        <v>0</v>
      </c>
      <c r="T73" s="99">
        <f t="shared" si="27"/>
        <v>0</v>
      </c>
      <c r="U73" s="99"/>
    </row>
    <row r="74" spans="1:21" ht="20.100000000000001" hidden="1" customHeight="1" outlineLevel="1">
      <c r="A74" s="91">
        <v>2136603</v>
      </c>
      <c r="B74" s="88" t="s">
        <v>153</v>
      </c>
      <c r="C74" s="92">
        <f t="shared" si="28"/>
        <v>0</v>
      </c>
      <c r="D74" s="92">
        <f t="shared" si="28"/>
        <v>0</v>
      </c>
      <c r="E74" s="92">
        <f t="shared" si="19"/>
        <v>0</v>
      </c>
      <c r="F74" s="141">
        <f t="shared" si="20"/>
        <v>0</v>
      </c>
      <c r="G74" s="92"/>
      <c r="H74" s="92"/>
      <c r="I74" s="92">
        <f t="shared" si="21"/>
        <v>0</v>
      </c>
      <c r="J74" s="141">
        <f t="shared" si="22"/>
        <v>0</v>
      </c>
      <c r="K74" s="92"/>
      <c r="L74" s="92"/>
      <c r="M74" s="92">
        <f t="shared" si="23"/>
        <v>0</v>
      </c>
      <c r="N74" s="141">
        <f t="shared" si="24"/>
        <v>0</v>
      </c>
      <c r="O74" s="92"/>
      <c r="P74" s="92"/>
      <c r="Q74" s="92">
        <f t="shared" si="25"/>
        <v>0</v>
      </c>
      <c r="R74" s="141">
        <f t="shared" si="26"/>
        <v>0</v>
      </c>
      <c r="S74" s="99">
        <f t="shared" si="27"/>
        <v>0</v>
      </c>
      <c r="T74" s="99">
        <f t="shared" si="27"/>
        <v>0</v>
      </c>
      <c r="U74" s="99"/>
    </row>
    <row r="75" spans="1:21" ht="20.100000000000001" hidden="1" customHeight="1" outlineLevel="1">
      <c r="A75" s="91">
        <v>2136699</v>
      </c>
      <c r="B75" s="88" t="s">
        <v>154</v>
      </c>
      <c r="C75" s="92">
        <f t="shared" si="28"/>
        <v>0</v>
      </c>
      <c r="D75" s="92">
        <f t="shared" si="28"/>
        <v>0</v>
      </c>
      <c r="E75" s="92">
        <f t="shared" si="19"/>
        <v>0</v>
      </c>
      <c r="F75" s="141">
        <f t="shared" si="20"/>
        <v>0</v>
      </c>
      <c r="G75" s="92"/>
      <c r="H75" s="92"/>
      <c r="I75" s="92">
        <f t="shared" si="21"/>
        <v>0</v>
      </c>
      <c r="J75" s="141">
        <f t="shared" si="22"/>
        <v>0</v>
      </c>
      <c r="K75" s="92"/>
      <c r="L75" s="92"/>
      <c r="M75" s="92">
        <f t="shared" si="23"/>
        <v>0</v>
      </c>
      <c r="N75" s="141">
        <f t="shared" si="24"/>
        <v>0</v>
      </c>
      <c r="O75" s="92"/>
      <c r="P75" s="92"/>
      <c r="Q75" s="92">
        <f t="shared" si="25"/>
        <v>0</v>
      </c>
      <c r="R75" s="141">
        <f t="shared" si="26"/>
        <v>0</v>
      </c>
      <c r="S75" s="99">
        <f t="shared" si="27"/>
        <v>0</v>
      </c>
      <c r="T75" s="99">
        <f t="shared" si="27"/>
        <v>0</v>
      </c>
      <c r="U75" s="99"/>
    </row>
    <row r="76" spans="1:21" ht="27" hidden="1" customHeight="1" outlineLevel="1">
      <c r="A76" s="84">
        <v>21369</v>
      </c>
      <c r="B76" s="85" t="s">
        <v>155</v>
      </c>
      <c r="C76" s="86">
        <f>SUM(C77:C80)</f>
        <v>0</v>
      </c>
      <c r="D76" s="86">
        <f>SUM(D77:D80)</f>
        <v>0</v>
      </c>
      <c r="E76" s="86">
        <f t="shared" si="19"/>
        <v>0</v>
      </c>
      <c r="F76" s="139">
        <f t="shared" si="20"/>
        <v>0</v>
      </c>
      <c r="G76" s="86">
        <f>SUM(G77:G80)</f>
        <v>0</v>
      </c>
      <c r="H76" s="86">
        <f>SUM(H77:H80)</f>
        <v>0</v>
      </c>
      <c r="I76" s="86">
        <f t="shared" si="21"/>
        <v>0</v>
      </c>
      <c r="J76" s="139">
        <f t="shared" si="22"/>
        <v>0</v>
      </c>
      <c r="K76" s="86">
        <f>SUM(K77:K80)</f>
        <v>0</v>
      </c>
      <c r="L76" s="86">
        <f>SUM(L77:L80)</f>
        <v>0</v>
      </c>
      <c r="M76" s="86">
        <f t="shared" si="23"/>
        <v>0</v>
      </c>
      <c r="N76" s="139">
        <f t="shared" si="24"/>
        <v>0</v>
      </c>
      <c r="O76" s="86">
        <f>SUM(O77:O80)</f>
        <v>0</v>
      </c>
      <c r="P76" s="86">
        <f>SUM(P77:P80)</f>
        <v>0</v>
      </c>
      <c r="Q76" s="86">
        <f t="shared" si="25"/>
        <v>0</v>
      </c>
      <c r="R76" s="139">
        <f t="shared" si="26"/>
        <v>0</v>
      </c>
      <c r="S76" s="99">
        <f t="shared" si="27"/>
        <v>0</v>
      </c>
      <c r="T76" s="99">
        <f t="shared" si="27"/>
        <v>0</v>
      </c>
      <c r="U76" s="99"/>
    </row>
    <row r="77" spans="1:21" ht="20.100000000000001" hidden="1" customHeight="1" outlineLevel="1">
      <c r="A77" s="91">
        <v>2136901</v>
      </c>
      <c r="B77" s="88" t="s">
        <v>156</v>
      </c>
      <c r="C77" s="92">
        <f t="shared" ref="C77:D80" si="29">G77+K77+O77</f>
        <v>0</v>
      </c>
      <c r="D77" s="92">
        <f t="shared" si="29"/>
        <v>0</v>
      </c>
      <c r="E77" s="92">
        <f t="shared" si="19"/>
        <v>0</v>
      </c>
      <c r="F77" s="141">
        <f t="shared" si="20"/>
        <v>0</v>
      </c>
      <c r="G77" s="92">
        <v>0</v>
      </c>
      <c r="H77" s="92">
        <v>0</v>
      </c>
      <c r="I77" s="92">
        <f t="shared" si="21"/>
        <v>0</v>
      </c>
      <c r="J77" s="141">
        <f t="shared" si="22"/>
        <v>0</v>
      </c>
      <c r="K77" s="92">
        <v>0</v>
      </c>
      <c r="L77" s="92">
        <v>0</v>
      </c>
      <c r="M77" s="92">
        <f t="shared" si="23"/>
        <v>0</v>
      </c>
      <c r="N77" s="141">
        <f t="shared" si="24"/>
        <v>0</v>
      </c>
      <c r="O77" s="92">
        <v>0</v>
      </c>
      <c r="P77" s="92">
        <v>0</v>
      </c>
      <c r="Q77" s="92">
        <f t="shared" si="25"/>
        <v>0</v>
      </c>
      <c r="R77" s="141">
        <f t="shared" si="26"/>
        <v>0</v>
      </c>
      <c r="S77" s="99">
        <f t="shared" si="27"/>
        <v>0</v>
      </c>
      <c r="T77" s="99">
        <f t="shared" si="27"/>
        <v>0</v>
      </c>
      <c r="U77" s="99"/>
    </row>
    <row r="78" spans="1:21" ht="20.100000000000001" hidden="1" customHeight="1" outlineLevel="1">
      <c r="A78" s="91">
        <v>2136902</v>
      </c>
      <c r="B78" s="88" t="s">
        <v>157</v>
      </c>
      <c r="C78" s="92">
        <f t="shared" si="29"/>
        <v>0</v>
      </c>
      <c r="D78" s="92">
        <f t="shared" si="29"/>
        <v>0</v>
      </c>
      <c r="E78" s="92">
        <f t="shared" si="19"/>
        <v>0</v>
      </c>
      <c r="F78" s="141">
        <f t="shared" si="20"/>
        <v>0</v>
      </c>
      <c r="G78" s="92">
        <v>0</v>
      </c>
      <c r="H78" s="92">
        <v>0</v>
      </c>
      <c r="I78" s="92">
        <f t="shared" si="21"/>
        <v>0</v>
      </c>
      <c r="J78" s="141">
        <f t="shared" si="22"/>
        <v>0</v>
      </c>
      <c r="K78" s="92">
        <v>0</v>
      </c>
      <c r="L78" s="92">
        <v>0</v>
      </c>
      <c r="M78" s="92">
        <f t="shared" si="23"/>
        <v>0</v>
      </c>
      <c r="N78" s="141">
        <f t="shared" si="24"/>
        <v>0</v>
      </c>
      <c r="O78" s="92">
        <v>0</v>
      </c>
      <c r="P78" s="92">
        <v>0</v>
      </c>
      <c r="Q78" s="92">
        <f t="shared" si="25"/>
        <v>0</v>
      </c>
      <c r="R78" s="141">
        <f t="shared" si="26"/>
        <v>0</v>
      </c>
      <c r="S78" s="99">
        <f t="shared" si="27"/>
        <v>0</v>
      </c>
      <c r="T78" s="99">
        <f t="shared" si="27"/>
        <v>0</v>
      </c>
      <c r="U78" s="99"/>
    </row>
    <row r="79" spans="1:21" ht="20.100000000000001" hidden="1" customHeight="1" outlineLevel="1">
      <c r="A79" s="91">
        <v>2136903</v>
      </c>
      <c r="B79" s="88" t="s">
        <v>219</v>
      </c>
      <c r="C79" s="92">
        <f t="shared" si="29"/>
        <v>0</v>
      </c>
      <c r="D79" s="92">
        <f t="shared" si="29"/>
        <v>0</v>
      </c>
      <c r="E79" s="92">
        <f t="shared" si="19"/>
        <v>0</v>
      </c>
      <c r="F79" s="141">
        <f t="shared" si="20"/>
        <v>0</v>
      </c>
      <c r="G79" s="92">
        <v>0</v>
      </c>
      <c r="H79" s="92">
        <v>0</v>
      </c>
      <c r="I79" s="92">
        <f t="shared" si="21"/>
        <v>0</v>
      </c>
      <c r="J79" s="141">
        <f t="shared" si="22"/>
        <v>0</v>
      </c>
      <c r="K79" s="92">
        <v>0</v>
      </c>
      <c r="L79" s="92">
        <v>0</v>
      </c>
      <c r="M79" s="92">
        <f t="shared" si="23"/>
        <v>0</v>
      </c>
      <c r="N79" s="141">
        <f t="shared" si="24"/>
        <v>0</v>
      </c>
      <c r="O79" s="92">
        <v>0</v>
      </c>
      <c r="P79" s="92">
        <v>0</v>
      </c>
      <c r="Q79" s="92">
        <f t="shared" si="25"/>
        <v>0</v>
      </c>
      <c r="R79" s="141">
        <f t="shared" si="26"/>
        <v>0</v>
      </c>
      <c r="S79" s="99">
        <f t="shared" si="27"/>
        <v>0</v>
      </c>
      <c r="T79" s="99">
        <f t="shared" si="27"/>
        <v>0</v>
      </c>
      <c r="U79" s="99"/>
    </row>
    <row r="80" spans="1:21" ht="20.100000000000001" hidden="1" customHeight="1" outlineLevel="1">
      <c r="A80" s="91">
        <v>2136999</v>
      </c>
      <c r="B80" s="88" t="s">
        <v>220</v>
      </c>
      <c r="C80" s="92">
        <f t="shared" si="29"/>
        <v>0</v>
      </c>
      <c r="D80" s="92">
        <f t="shared" si="29"/>
        <v>0</v>
      </c>
      <c r="E80" s="92">
        <f t="shared" si="19"/>
        <v>0</v>
      </c>
      <c r="F80" s="141">
        <f t="shared" si="20"/>
        <v>0</v>
      </c>
      <c r="G80" s="92">
        <v>0</v>
      </c>
      <c r="H80" s="92">
        <v>0</v>
      </c>
      <c r="I80" s="92">
        <f t="shared" si="21"/>
        <v>0</v>
      </c>
      <c r="J80" s="141">
        <f t="shared" si="22"/>
        <v>0</v>
      </c>
      <c r="K80" s="92">
        <v>0</v>
      </c>
      <c r="L80" s="92">
        <v>0</v>
      </c>
      <c r="M80" s="92">
        <f t="shared" si="23"/>
        <v>0</v>
      </c>
      <c r="N80" s="141">
        <f t="shared" si="24"/>
        <v>0</v>
      </c>
      <c r="O80" s="92">
        <v>0</v>
      </c>
      <c r="P80" s="92">
        <v>0</v>
      </c>
      <c r="Q80" s="92">
        <f t="shared" si="25"/>
        <v>0</v>
      </c>
      <c r="R80" s="141">
        <f t="shared" si="26"/>
        <v>0</v>
      </c>
      <c r="S80" s="99">
        <f t="shared" si="27"/>
        <v>0</v>
      </c>
      <c r="T80" s="99">
        <f t="shared" si="27"/>
        <v>0</v>
      </c>
      <c r="U80" s="99"/>
    </row>
    <row r="81" spans="1:21" ht="20.100000000000001" customHeight="1" collapsed="1">
      <c r="A81" s="81">
        <v>214</v>
      </c>
      <c r="B81" s="82" t="s">
        <v>221</v>
      </c>
      <c r="C81" s="83">
        <f>SUM(C82,C87,C92,C101,C108)</f>
        <v>5217</v>
      </c>
      <c r="D81" s="83">
        <f>SUM(D82,D87,D92,D101,D108)</f>
        <v>5217</v>
      </c>
      <c r="E81" s="83">
        <f t="shared" si="19"/>
        <v>0</v>
      </c>
      <c r="F81" s="138">
        <f t="shared" si="20"/>
        <v>0</v>
      </c>
      <c r="G81" s="83">
        <f>SUM(G82,G87,G92,G101,G108)</f>
        <v>5217</v>
      </c>
      <c r="H81" s="83">
        <f>SUM(H82,H87,H92,H101,H108)</f>
        <v>5217</v>
      </c>
      <c r="I81" s="83">
        <f t="shared" si="21"/>
        <v>0</v>
      </c>
      <c r="J81" s="138">
        <f t="shared" si="22"/>
        <v>0</v>
      </c>
      <c r="K81" s="83">
        <f>SUM(K82,K87,K92,K101,K108)</f>
        <v>0</v>
      </c>
      <c r="L81" s="83">
        <f>SUM(L82,L87,L92,L101,L108)</f>
        <v>0</v>
      </c>
      <c r="M81" s="83">
        <f t="shared" si="23"/>
        <v>0</v>
      </c>
      <c r="N81" s="138">
        <f t="shared" si="24"/>
        <v>0</v>
      </c>
      <c r="O81" s="83">
        <f>SUM(O82,O87,O92,O101,O108)</f>
        <v>0</v>
      </c>
      <c r="P81" s="83">
        <f>SUM(P82,P87,P92,P101,P108)</f>
        <v>0</v>
      </c>
      <c r="Q81" s="83">
        <f t="shared" si="25"/>
        <v>0</v>
      </c>
      <c r="R81" s="138">
        <f t="shared" si="26"/>
        <v>0</v>
      </c>
      <c r="S81" s="99">
        <f t="shared" si="27"/>
        <v>0</v>
      </c>
      <c r="T81" s="99">
        <f t="shared" si="27"/>
        <v>0</v>
      </c>
      <c r="U81" s="99"/>
    </row>
    <row r="82" spans="1:21" ht="27" hidden="1" customHeight="1" outlineLevel="1">
      <c r="A82" s="84">
        <v>21462</v>
      </c>
      <c r="B82" s="85" t="s">
        <v>222</v>
      </c>
      <c r="C82" s="86">
        <f>SUM(C83:C86)</f>
        <v>4635</v>
      </c>
      <c r="D82" s="86">
        <f>SUM(D83:D86)</f>
        <v>4635</v>
      </c>
      <c r="E82" s="86">
        <f t="shared" si="19"/>
        <v>0</v>
      </c>
      <c r="F82" s="139">
        <f t="shared" si="20"/>
        <v>0</v>
      </c>
      <c r="G82" s="86">
        <f>SUM(G83:G86)</f>
        <v>4635</v>
      </c>
      <c r="H82" s="86">
        <f>SUM(H83:H86)</f>
        <v>4635</v>
      </c>
      <c r="I82" s="86">
        <f t="shared" si="21"/>
        <v>0</v>
      </c>
      <c r="J82" s="139">
        <f t="shared" si="22"/>
        <v>0</v>
      </c>
      <c r="K82" s="86">
        <f>SUM(K83:K86)</f>
        <v>0</v>
      </c>
      <c r="L82" s="86">
        <f>SUM(L83:L86)</f>
        <v>0</v>
      </c>
      <c r="M82" s="86">
        <f t="shared" si="23"/>
        <v>0</v>
      </c>
      <c r="N82" s="139">
        <f t="shared" si="24"/>
        <v>0</v>
      </c>
      <c r="O82" s="86">
        <f>SUM(O83:O86)</f>
        <v>0</v>
      </c>
      <c r="P82" s="86">
        <f>SUM(P83:P86)</f>
        <v>0</v>
      </c>
      <c r="Q82" s="86">
        <f t="shared" si="25"/>
        <v>0</v>
      </c>
      <c r="R82" s="139">
        <f t="shared" si="26"/>
        <v>0</v>
      </c>
      <c r="S82" s="99">
        <f t="shared" si="27"/>
        <v>0</v>
      </c>
      <c r="T82" s="99">
        <f t="shared" si="27"/>
        <v>0</v>
      </c>
      <c r="U82" s="99"/>
    </row>
    <row r="83" spans="1:21" ht="20.100000000000001" hidden="1" customHeight="1" outlineLevel="1">
      <c r="A83" s="91">
        <v>2146201</v>
      </c>
      <c r="B83" s="88" t="s">
        <v>223</v>
      </c>
      <c r="C83" s="92">
        <f t="shared" ref="C83:D86" si="30">G83+K83+O83</f>
        <v>0</v>
      </c>
      <c r="D83" s="92">
        <f t="shared" si="30"/>
        <v>0</v>
      </c>
      <c r="E83" s="92">
        <f t="shared" si="19"/>
        <v>0</v>
      </c>
      <c r="F83" s="141">
        <f t="shared" si="20"/>
        <v>0</v>
      </c>
      <c r="G83" s="92">
        <v>0</v>
      </c>
      <c r="H83" s="92">
        <v>0</v>
      </c>
      <c r="I83" s="92">
        <f t="shared" si="21"/>
        <v>0</v>
      </c>
      <c r="J83" s="141">
        <f t="shared" si="22"/>
        <v>0</v>
      </c>
      <c r="K83" s="92">
        <v>0</v>
      </c>
      <c r="L83" s="92">
        <v>0</v>
      </c>
      <c r="M83" s="92">
        <f t="shared" si="23"/>
        <v>0</v>
      </c>
      <c r="N83" s="141">
        <f t="shared" si="24"/>
        <v>0</v>
      </c>
      <c r="O83" s="92">
        <v>0</v>
      </c>
      <c r="P83" s="92">
        <v>0</v>
      </c>
      <c r="Q83" s="92">
        <f t="shared" si="25"/>
        <v>0</v>
      </c>
      <c r="R83" s="141">
        <f t="shared" si="26"/>
        <v>0</v>
      </c>
      <c r="S83" s="99">
        <f t="shared" si="27"/>
        <v>0</v>
      </c>
      <c r="T83" s="99">
        <f t="shared" si="27"/>
        <v>0</v>
      </c>
      <c r="U83" s="99"/>
    </row>
    <row r="84" spans="1:21" ht="20.100000000000001" hidden="1" customHeight="1" outlineLevel="1">
      <c r="A84" s="91">
        <v>2146202</v>
      </c>
      <c r="B84" s="88" t="s">
        <v>224</v>
      </c>
      <c r="C84" s="92">
        <f t="shared" si="30"/>
        <v>0</v>
      </c>
      <c r="D84" s="92">
        <f t="shared" si="30"/>
        <v>0</v>
      </c>
      <c r="E84" s="92">
        <f t="shared" si="19"/>
        <v>0</v>
      </c>
      <c r="F84" s="141">
        <f t="shared" si="20"/>
        <v>0</v>
      </c>
      <c r="G84" s="92">
        <v>0</v>
      </c>
      <c r="H84" s="92">
        <v>0</v>
      </c>
      <c r="I84" s="92">
        <f t="shared" si="21"/>
        <v>0</v>
      </c>
      <c r="J84" s="141">
        <f t="shared" si="22"/>
        <v>0</v>
      </c>
      <c r="K84" s="92">
        <v>0</v>
      </c>
      <c r="L84" s="92">
        <v>0</v>
      </c>
      <c r="M84" s="92">
        <f t="shared" si="23"/>
        <v>0</v>
      </c>
      <c r="N84" s="141">
        <f t="shared" si="24"/>
        <v>0</v>
      </c>
      <c r="O84" s="92">
        <v>0</v>
      </c>
      <c r="P84" s="92">
        <v>0</v>
      </c>
      <c r="Q84" s="92">
        <f t="shared" si="25"/>
        <v>0</v>
      </c>
      <c r="R84" s="141">
        <f t="shared" si="26"/>
        <v>0</v>
      </c>
      <c r="S84" s="99">
        <f t="shared" si="27"/>
        <v>0</v>
      </c>
      <c r="T84" s="99">
        <f t="shared" si="27"/>
        <v>0</v>
      </c>
      <c r="U84" s="99"/>
    </row>
    <row r="85" spans="1:21" ht="20.100000000000001" hidden="1" customHeight="1" outlineLevel="1">
      <c r="A85" s="91">
        <v>2146203</v>
      </c>
      <c r="B85" s="88" t="s">
        <v>225</v>
      </c>
      <c r="C85" s="92">
        <f t="shared" si="30"/>
        <v>0</v>
      </c>
      <c r="D85" s="92">
        <f t="shared" si="30"/>
        <v>0</v>
      </c>
      <c r="E85" s="92">
        <f t="shared" si="19"/>
        <v>0</v>
      </c>
      <c r="F85" s="141">
        <f t="shared" si="20"/>
        <v>0</v>
      </c>
      <c r="G85" s="92">
        <v>0</v>
      </c>
      <c r="H85" s="92">
        <v>0</v>
      </c>
      <c r="I85" s="92">
        <f t="shared" si="21"/>
        <v>0</v>
      </c>
      <c r="J85" s="141">
        <f t="shared" si="22"/>
        <v>0</v>
      </c>
      <c r="K85" s="92">
        <v>0</v>
      </c>
      <c r="L85" s="92">
        <v>0</v>
      </c>
      <c r="M85" s="92">
        <f t="shared" si="23"/>
        <v>0</v>
      </c>
      <c r="N85" s="141">
        <f t="shared" si="24"/>
        <v>0</v>
      </c>
      <c r="O85" s="92">
        <v>0</v>
      </c>
      <c r="P85" s="92">
        <v>0</v>
      </c>
      <c r="Q85" s="92">
        <f t="shared" si="25"/>
        <v>0</v>
      </c>
      <c r="R85" s="141">
        <f t="shared" si="26"/>
        <v>0</v>
      </c>
      <c r="S85" s="99">
        <f t="shared" si="27"/>
        <v>0</v>
      </c>
      <c r="T85" s="99">
        <f t="shared" si="27"/>
        <v>0</v>
      </c>
      <c r="U85" s="99"/>
    </row>
    <row r="86" spans="1:21" ht="20.100000000000001" hidden="1" customHeight="1" outlineLevel="1">
      <c r="A86" s="91">
        <v>2146299</v>
      </c>
      <c r="B86" s="88" t="s">
        <v>226</v>
      </c>
      <c r="C86" s="92">
        <f t="shared" si="30"/>
        <v>4635</v>
      </c>
      <c r="D86" s="92">
        <f t="shared" si="30"/>
        <v>4635</v>
      </c>
      <c r="E86" s="92">
        <f t="shared" si="19"/>
        <v>0</v>
      </c>
      <c r="F86" s="141">
        <f t="shared" si="20"/>
        <v>0</v>
      </c>
      <c r="G86" s="92">
        <v>4635</v>
      </c>
      <c r="H86" s="92">
        <v>4635</v>
      </c>
      <c r="I86" s="92">
        <f t="shared" si="21"/>
        <v>0</v>
      </c>
      <c r="J86" s="141">
        <f t="shared" si="22"/>
        <v>0</v>
      </c>
      <c r="K86" s="92"/>
      <c r="L86" s="92"/>
      <c r="M86" s="92">
        <f t="shared" si="23"/>
        <v>0</v>
      </c>
      <c r="N86" s="141">
        <f t="shared" si="24"/>
        <v>0</v>
      </c>
      <c r="O86" s="92"/>
      <c r="P86" s="92"/>
      <c r="Q86" s="92">
        <f t="shared" si="25"/>
        <v>0</v>
      </c>
      <c r="R86" s="141">
        <f t="shared" si="26"/>
        <v>0</v>
      </c>
      <c r="S86" s="99">
        <f t="shared" si="27"/>
        <v>0</v>
      </c>
      <c r="T86" s="99">
        <f t="shared" si="27"/>
        <v>0</v>
      </c>
      <c r="U86" s="99"/>
    </row>
    <row r="87" spans="1:21" ht="27" hidden="1" customHeight="1" outlineLevel="1">
      <c r="A87" s="84">
        <v>21463</v>
      </c>
      <c r="B87" s="85" t="s">
        <v>227</v>
      </c>
      <c r="C87" s="86">
        <f>SUM(C88:C91)</f>
        <v>582</v>
      </c>
      <c r="D87" s="86">
        <f>SUM(D88:D91)</f>
        <v>582</v>
      </c>
      <c r="E87" s="86">
        <f t="shared" si="19"/>
        <v>0</v>
      </c>
      <c r="F87" s="139">
        <f t="shared" si="20"/>
        <v>0</v>
      </c>
      <c r="G87" s="86">
        <f>SUM(G88:G91)</f>
        <v>582</v>
      </c>
      <c r="H87" s="86">
        <f>SUM(H88:H91)</f>
        <v>582</v>
      </c>
      <c r="I87" s="86">
        <f t="shared" si="21"/>
        <v>0</v>
      </c>
      <c r="J87" s="139">
        <f t="shared" si="22"/>
        <v>0</v>
      </c>
      <c r="K87" s="86">
        <f>SUM(K88:K91)</f>
        <v>0</v>
      </c>
      <c r="L87" s="86">
        <f>SUM(L88:L91)</f>
        <v>0</v>
      </c>
      <c r="M87" s="86">
        <f t="shared" si="23"/>
        <v>0</v>
      </c>
      <c r="N87" s="139">
        <f t="shared" si="24"/>
        <v>0</v>
      </c>
      <c r="O87" s="86">
        <f>SUM(O88:O91)</f>
        <v>0</v>
      </c>
      <c r="P87" s="86">
        <f>SUM(P88:P91)</f>
        <v>0</v>
      </c>
      <c r="Q87" s="86">
        <f t="shared" si="25"/>
        <v>0</v>
      </c>
      <c r="R87" s="139">
        <f t="shared" si="26"/>
        <v>0</v>
      </c>
      <c r="S87" s="99">
        <f t="shared" si="27"/>
        <v>0</v>
      </c>
      <c r="T87" s="99">
        <f t="shared" si="27"/>
        <v>0</v>
      </c>
      <c r="U87" s="99"/>
    </row>
    <row r="88" spans="1:21" ht="20.100000000000001" hidden="1" customHeight="1" outlineLevel="1">
      <c r="A88" s="91">
        <v>2146301</v>
      </c>
      <c r="B88" s="88" t="s">
        <v>228</v>
      </c>
      <c r="C88" s="92">
        <f t="shared" ref="C88:D91" si="31">G88+K88+O88</f>
        <v>540</v>
      </c>
      <c r="D88" s="92">
        <f t="shared" si="31"/>
        <v>540</v>
      </c>
      <c r="E88" s="92">
        <f t="shared" si="19"/>
        <v>0</v>
      </c>
      <c r="F88" s="141">
        <f t="shared" si="20"/>
        <v>0</v>
      </c>
      <c r="G88" s="92">
        <v>540</v>
      </c>
      <c r="H88" s="92">
        <v>540</v>
      </c>
      <c r="I88" s="92">
        <f t="shared" si="21"/>
        <v>0</v>
      </c>
      <c r="J88" s="141">
        <f t="shared" si="22"/>
        <v>0</v>
      </c>
      <c r="K88" s="92"/>
      <c r="L88" s="92"/>
      <c r="M88" s="92">
        <f t="shared" si="23"/>
        <v>0</v>
      </c>
      <c r="N88" s="141">
        <f t="shared" si="24"/>
        <v>0</v>
      </c>
      <c r="O88" s="92"/>
      <c r="P88" s="92"/>
      <c r="Q88" s="92">
        <f t="shared" si="25"/>
        <v>0</v>
      </c>
      <c r="R88" s="141">
        <f t="shared" si="26"/>
        <v>0</v>
      </c>
      <c r="S88" s="99">
        <f t="shared" si="27"/>
        <v>0</v>
      </c>
      <c r="T88" s="99">
        <f t="shared" si="27"/>
        <v>0</v>
      </c>
      <c r="U88" s="99"/>
    </row>
    <row r="89" spans="1:21" ht="20.100000000000001" hidden="1" customHeight="1" outlineLevel="1">
      <c r="A89" s="91">
        <v>2146302</v>
      </c>
      <c r="B89" s="88" t="s">
        <v>229</v>
      </c>
      <c r="C89" s="92">
        <f t="shared" si="31"/>
        <v>5</v>
      </c>
      <c r="D89" s="92">
        <f t="shared" si="31"/>
        <v>5</v>
      </c>
      <c r="E89" s="92">
        <f t="shared" si="19"/>
        <v>0</v>
      </c>
      <c r="F89" s="141">
        <f t="shared" si="20"/>
        <v>0</v>
      </c>
      <c r="G89" s="92">
        <v>5</v>
      </c>
      <c r="H89" s="92">
        <v>5</v>
      </c>
      <c r="I89" s="92">
        <f t="shared" si="21"/>
        <v>0</v>
      </c>
      <c r="J89" s="141">
        <f t="shared" si="22"/>
        <v>0</v>
      </c>
      <c r="K89" s="92"/>
      <c r="L89" s="92"/>
      <c r="M89" s="92">
        <f t="shared" si="23"/>
        <v>0</v>
      </c>
      <c r="N89" s="141">
        <f t="shared" si="24"/>
        <v>0</v>
      </c>
      <c r="O89" s="92"/>
      <c r="P89" s="92"/>
      <c r="Q89" s="92">
        <f t="shared" si="25"/>
        <v>0</v>
      </c>
      <c r="R89" s="141">
        <f t="shared" si="26"/>
        <v>0</v>
      </c>
      <c r="S89" s="99">
        <f t="shared" si="27"/>
        <v>0</v>
      </c>
      <c r="T89" s="99">
        <f t="shared" si="27"/>
        <v>0</v>
      </c>
      <c r="U89" s="99"/>
    </row>
    <row r="90" spans="1:21" ht="20.100000000000001" hidden="1" customHeight="1" outlineLevel="1">
      <c r="A90" s="91">
        <v>2146303</v>
      </c>
      <c r="B90" s="88" t="s">
        <v>230</v>
      </c>
      <c r="C90" s="92">
        <f t="shared" si="31"/>
        <v>0</v>
      </c>
      <c r="D90" s="92">
        <f t="shared" si="31"/>
        <v>0</v>
      </c>
      <c r="E90" s="92">
        <f t="shared" si="19"/>
        <v>0</v>
      </c>
      <c r="F90" s="141">
        <f t="shared" si="20"/>
        <v>0</v>
      </c>
      <c r="G90" s="92">
        <v>0</v>
      </c>
      <c r="H90" s="92">
        <v>0</v>
      </c>
      <c r="I90" s="92">
        <f t="shared" si="21"/>
        <v>0</v>
      </c>
      <c r="J90" s="141">
        <f t="shared" si="22"/>
        <v>0</v>
      </c>
      <c r="K90" s="92"/>
      <c r="L90" s="92"/>
      <c r="M90" s="92">
        <f t="shared" si="23"/>
        <v>0</v>
      </c>
      <c r="N90" s="141">
        <f t="shared" si="24"/>
        <v>0</v>
      </c>
      <c r="O90" s="92"/>
      <c r="P90" s="92"/>
      <c r="Q90" s="92">
        <f t="shared" si="25"/>
        <v>0</v>
      </c>
      <c r="R90" s="141">
        <f t="shared" si="26"/>
        <v>0</v>
      </c>
      <c r="S90" s="99">
        <f t="shared" si="27"/>
        <v>0</v>
      </c>
      <c r="T90" s="99">
        <f t="shared" si="27"/>
        <v>0</v>
      </c>
      <c r="U90" s="99"/>
    </row>
    <row r="91" spans="1:21" ht="20.100000000000001" hidden="1" customHeight="1" outlineLevel="1">
      <c r="A91" s="91">
        <v>2146399</v>
      </c>
      <c r="B91" s="88" t="s">
        <v>231</v>
      </c>
      <c r="C91" s="92">
        <f t="shared" si="31"/>
        <v>37</v>
      </c>
      <c r="D91" s="92">
        <f t="shared" si="31"/>
        <v>37</v>
      </c>
      <c r="E91" s="92">
        <f t="shared" si="19"/>
        <v>0</v>
      </c>
      <c r="F91" s="141">
        <f t="shared" si="20"/>
        <v>0</v>
      </c>
      <c r="G91" s="92">
        <v>37</v>
      </c>
      <c r="H91" s="92">
        <v>37</v>
      </c>
      <c r="I91" s="92">
        <f t="shared" si="21"/>
        <v>0</v>
      </c>
      <c r="J91" s="141">
        <f t="shared" si="22"/>
        <v>0</v>
      </c>
      <c r="K91" s="92"/>
      <c r="L91" s="92"/>
      <c r="M91" s="92">
        <f t="shared" si="23"/>
        <v>0</v>
      </c>
      <c r="N91" s="141">
        <f t="shared" si="24"/>
        <v>0</v>
      </c>
      <c r="O91" s="92"/>
      <c r="P91" s="92"/>
      <c r="Q91" s="92">
        <f t="shared" si="25"/>
        <v>0</v>
      </c>
      <c r="R91" s="141">
        <f t="shared" si="26"/>
        <v>0</v>
      </c>
      <c r="S91" s="99">
        <f t="shared" si="27"/>
        <v>0</v>
      </c>
      <c r="T91" s="99">
        <f t="shared" si="27"/>
        <v>0</v>
      </c>
      <c r="U91" s="99"/>
    </row>
    <row r="92" spans="1:21" ht="20.100000000000001" hidden="1" customHeight="1" outlineLevel="1">
      <c r="A92" s="84">
        <v>21464</v>
      </c>
      <c r="B92" s="85" t="s">
        <v>232</v>
      </c>
      <c r="C92" s="86">
        <f>SUM(C93:C100)</f>
        <v>0</v>
      </c>
      <c r="D92" s="86">
        <f>SUM(D93:D100)</f>
        <v>0</v>
      </c>
      <c r="E92" s="86">
        <f t="shared" si="19"/>
        <v>0</v>
      </c>
      <c r="F92" s="139">
        <f t="shared" si="20"/>
        <v>0</v>
      </c>
      <c r="G92" s="86">
        <f>SUM(G93:G100)</f>
        <v>0</v>
      </c>
      <c r="H92" s="86">
        <f>SUM(H93:H100)</f>
        <v>0</v>
      </c>
      <c r="I92" s="86">
        <f t="shared" si="21"/>
        <v>0</v>
      </c>
      <c r="J92" s="139">
        <f t="shared" si="22"/>
        <v>0</v>
      </c>
      <c r="K92" s="86">
        <f>SUM(K93:K100)</f>
        <v>0</v>
      </c>
      <c r="L92" s="86">
        <f>SUM(L93:L100)</f>
        <v>0</v>
      </c>
      <c r="M92" s="86">
        <f t="shared" si="23"/>
        <v>0</v>
      </c>
      <c r="N92" s="139">
        <f t="shared" si="24"/>
        <v>0</v>
      </c>
      <c r="O92" s="86">
        <f>SUM(O93:O100)</f>
        <v>0</v>
      </c>
      <c r="P92" s="86">
        <f>SUM(P93:P100)</f>
        <v>0</v>
      </c>
      <c r="Q92" s="86">
        <f t="shared" si="25"/>
        <v>0</v>
      </c>
      <c r="R92" s="139">
        <f t="shared" si="26"/>
        <v>0</v>
      </c>
      <c r="S92" s="99">
        <f t="shared" si="27"/>
        <v>0</v>
      </c>
      <c r="T92" s="99">
        <f t="shared" si="27"/>
        <v>0</v>
      </c>
      <c r="U92" s="99"/>
    </row>
    <row r="93" spans="1:21" ht="20.100000000000001" hidden="1" customHeight="1" outlineLevel="1">
      <c r="A93" s="91">
        <v>2146401</v>
      </c>
      <c r="B93" s="88" t="s">
        <v>233</v>
      </c>
      <c r="C93" s="92">
        <f t="shared" ref="C93:D100" si="32">G93+K93+O93</f>
        <v>0</v>
      </c>
      <c r="D93" s="92">
        <f t="shared" si="32"/>
        <v>0</v>
      </c>
      <c r="E93" s="92">
        <f t="shared" si="19"/>
        <v>0</v>
      </c>
      <c r="F93" s="141">
        <f t="shared" si="20"/>
        <v>0</v>
      </c>
      <c r="G93" s="92"/>
      <c r="H93" s="92"/>
      <c r="I93" s="92">
        <f t="shared" si="21"/>
        <v>0</v>
      </c>
      <c r="J93" s="141">
        <f t="shared" si="22"/>
        <v>0</v>
      </c>
      <c r="K93" s="92"/>
      <c r="L93" s="92"/>
      <c r="M93" s="92">
        <f t="shared" si="23"/>
        <v>0</v>
      </c>
      <c r="N93" s="141">
        <f t="shared" si="24"/>
        <v>0</v>
      </c>
      <c r="O93" s="92"/>
      <c r="P93" s="92"/>
      <c r="Q93" s="92">
        <f t="shared" si="25"/>
        <v>0</v>
      </c>
      <c r="R93" s="141">
        <f t="shared" si="26"/>
        <v>0</v>
      </c>
      <c r="S93" s="99">
        <f t="shared" si="27"/>
        <v>0</v>
      </c>
      <c r="T93" s="99">
        <f t="shared" si="27"/>
        <v>0</v>
      </c>
      <c r="U93" s="99"/>
    </row>
    <row r="94" spans="1:21" ht="20.100000000000001" hidden="1" customHeight="1" outlineLevel="1">
      <c r="A94" s="91">
        <v>2146402</v>
      </c>
      <c r="B94" s="88" t="s">
        <v>234</v>
      </c>
      <c r="C94" s="92">
        <f t="shared" si="32"/>
        <v>0</v>
      </c>
      <c r="D94" s="92">
        <f t="shared" si="32"/>
        <v>0</v>
      </c>
      <c r="E94" s="92">
        <f t="shared" si="19"/>
        <v>0</v>
      </c>
      <c r="F94" s="141">
        <f t="shared" si="20"/>
        <v>0</v>
      </c>
      <c r="G94" s="92"/>
      <c r="H94" s="92"/>
      <c r="I94" s="92">
        <f t="shared" si="21"/>
        <v>0</v>
      </c>
      <c r="J94" s="141">
        <f t="shared" si="22"/>
        <v>0</v>
      </c>
      <c r="K94" s="92"/>
      <c r="L94" s="92"/>
      <c r="M94" s="92">
        <f t="shared" si="23"/>
        <v>0</v>
      </c>
      <c r="N94" s="141">
        <f t="shared" si="24"/>
        <v>0</v>
      </c>
      <c r="O94" s="92"/>
      <c r="P94" s="92"/>
      <c r="Q94" s="92">
        <f t="shared" si="25"/>
        <v>0</v>
      </c>
      <c r="R94" s="141">
        <f t="shared" si="26"/>
        <v>0</v>
      </c>
      <c r="S94" s="99">
        <f t="shared" si="27"/>
        <v>0</v>
      </c>
      <c r="T94" s="99">
        <f t="shared" si="27"/>
        <v>0</v>
      </c>
      <c r="U94" s="99"/>
    </row>
    <row r="95" spans="1:21" ht="20.100000000000001" hidden="1" customHeight="1" outlineLevel="1">
      <c r="A95" s="91">
        <v>2146403</v>
      </c>
      <c r="B95" s="88" t="s">
        <v>235</v>
      </c>
      <c r="C95" s="92">
        <f t="shared" si="32"/>
        <v>0</v>
      </c>
      <c r="D95" s="92">
        <f t="shared" si="32"/>
        <v>0</v>
      </c>
      <c r="E95" s="92">
        <f t="shared" si="19"/>
        <v>0</v>
      </c>
      <c r="F95" s="141">
        <f t="shared" si="20"/>
        <v>0</v>
      </c>
      <c r="G95" s="92"/>
      <c r="H95" s="92"/>
      <c r="I95" s="92">
        <f t="shared" si="21"/>
        <v>0</v>
      </c>
      <c r="J95" s="141">
        <f t="shared" si="22"/>
        <v>0</v>
      </c>
      <c r="K95" s="92"/>
      <c r="L95" s="92"/>
      <c r="M95" s="92">
        <f t="shared" si="23"/>
        <v>0</v>
      </c>
      <c r="N95" s="141">
        <f t="shared" si="24"/>
        <v>0</v>
      </c>
      <c r="O95" s="92"/>
      <c r="P95" s="92"/>
      <c r="Q95" s="92">
        <f t="shared" si="25"/>
        <v>0</v>
      </c>
      <c r="R95" s="141">
        <f t="shared" si="26"/>
        <v>0</v>
      </c>
      <c r="S95" s="99">
        <f t="shared" si="27"/>
        <v>0</v>
      </c>
      <c r="T95" s="99">
        <f t="shared" si="27"/>
        <v>0</v>
      </c>
      <c r="U95" s="99"/>
    </row>
    <row r="96" spans="1:21" ht="20.100000000000001" hidden="1" customHeight="1" outlineLevel="1">
      <c r="A96" s="91">
        <v>2146404</v>
      </c>
      <c r="B96" s="88" t="s">
        <v>236</v>
      </c>
      <c r="C96" s="92">
        <f t="shared" si="32"/>
        <v>0</v>
      </c>
      <c r="D96" s="92">
        <f t="shared" si="32"/>
        <v>0</v>
      </c>
      <c r="E96" s="92">
        <f t="shared" si="19"/>
        <v>0</v>
      </c>
      <c r="F96" s="141">
        <f t="shared" si="20"/>
        <v>0</v>
      </c>
      <c r="G96" s="92"/>
      <c r="H96" s="92"/>
      <c r="I96" s="92">
        <f t="shared" si="21"/>
        <v>0</v>
      </c>
      <c r="J96" s="141">
        <f t="shared" si="22"/>
        <v>0</v>
      </c>
      <c r="K96" s="92"/>
      <c r="L96" s="92"/>
      <c r="M96" s="92">
        <f t="shared" si="23"/>
        <v>0</v>
      </c>
      <c r="N96" s="141">
        <f t="shared" si="24"/>
        <v>0</v>
      </c>
      <c r="O96" s="92"/>
      <c r="P96" s="92"/>
      <c r="Q96" s="92">
        <f t="shared" si="25"/>
        <v>0</v>
      </c>
      <c r="R96" s="141">
        <f t="shared" si="26"/>
        <v>0</v>
      </c>
      <c r="S96" s="99">
        <f t="shared" si="27"/>
        <v>0</v>
      </c>
      <c r="T96" s="99">
        <f t="shared" si="27"/>
        <v>0</v>
      </c>
      <c r="U96" s="99"/>
    </row>
    <row r="97" spans="1:21" ht="20.100000000000001" hidden="1" customHeight="1" outlineLevel="1">
      <c r="A97" s="91">
        <v>2146405</v>
      </c>
      <c r="B97" s="88" t="s">
        <v>237</v>
      </c>
      <c r="C97" s="92">
        <f t="shared" si="32"/>
        <v>0</v>
      </c>
      <c r="D97" s="92">
        <f t="shared" si="32"/>
        <v>0</v>
      </c>
      <c r="E97" s="92">
        <f t="shared" si="19"/>
        <v>0</v>
      </c>
      <c r="F97" s="141">
        <f t="shared" si="20"/>
        <v>0</v>
      </c>
      <c r="G97" s="92"/>
      <c r="H97" s="92"/>
      <c r="I97" s="92">
        <f t="shared" si="21"/>
        <v>0</v>
      </c>
      <c r="J97" s="141">
        <f t="shared" si="22"/>
        <v>0</v>
      </c>
      <c r="K97" s="92"/>
      <c r="L97" s="92"/>
      <c r="M97" s="92">
        <f t="shared" si="23"/>
        <v>0</v>
      </c>
      <c r="N97" s="141">
        <f t="shared" si="24"/>
        <v>0</v>
      </c>
      <c r="O97" s="92"/>
      <c r="P97" s="92"/>
      <c r="Q97" s="92">
        <f t="shared" si="25"/>
        <v>0</v>
      </c>
      <c r="R97" s="141">
        <f t="shared" si="26"/>
        <v>0</v>
      </c>
      <c r="S97" s="99">
        <f t="shared" si="27"/>
        <v>0</v>
      </c>
      <c r="T97" s="99">
        <f t="shared" si="27"/>
        <v>0</v>
      </c>
      <c r="U97" s="99"/>
    </row>
    <row r="98" spans="1:21" ht="20.100000000000001" hidden="1" customHeight="1" outlineLevel="1">
      <c r="A98" s="91">
        <v>2146406</v>
      </c>
      <c r="B98" s="88" t="s">
        <v>238</v>
      </c>
      <c r="C98" s="92">
        <f t="shared" si="32"/>
        <v>0</v>
      </c>
      <c r="D98" s="92">
        <f t="shared" si="32"/>
        <v>0</v>
      </c>
      <c r="E98" s="92">
        <f t="shared" si="19"/>
        <v>0</v>
      </c>
      <c r="F98" s="141">
        <f t="shared" si="20"/>
        <v>0</v>
      </c>
      <c r="G98" s="92"/>
      <c r="H98" s="92"/>
      <c r="I98" s="92">
        <f t="shared" si="21"/>
        <v>0</v>
      </c>
      <c r="J98" s="141">
        <f t="shared" si="22"/>
        <v>0</v>
      </c>
      <c r="K98" s="92"/>
      <c r="L98" s="92"/>
      <c r="M98" s="92">
        <f t="shared" si="23"/>
        <v>0</v>
      </c>
      <c r="N98" s="141">
        <f t="shared" si="24"/>
        <v>0</v>
      </c>
      <c r="O98" s="92"/>
      <c r="P98" s="92"/>
      <c r="Q98" s="92">
        <f t="shared" si="25"/>
        <v>0</v>
      </c>
      <c r="R98" s="141">
        <f t="shared" si="26"/>
        <v>0</v>
      </c>
      <c r="S98" s="99">
        <f t="shared" si="27"/>
        <v>0</v>
      </c>
      <c r="T98" s="99">
        <f t="shared" si="27"/>
        <v>0</v>
      </c>
      <c r="U98" s="99"/>
    </row>
    <row r="99" spans="1:21" ht="20.100000000000001" hidden="1" customHeight="1" outlineLevel="1">
      <c r="A99" s="91">
        <v>2146407</v>
      </c>
      <c r="B99" s="88" t="s">
        <v>239</v>
      </c>
      <c r="C99" s="92">
        <f t="shared" si="32"/>
        <v>0</v>
      </c>
      <c r="D99" s="92">
        <f t="shared" si="32"/>
        <v>0</v>
      </c>
      <c r="E99" s="92">
        <f t="shared" si="19"/>
        <v>0</v>
      </c>
      <c r="F99" s="141">
        <f t="shared" si="20"/>
        <v>0</v>
      </c>
      <c r="G99" s="92"/>
      <c r="H99" s="92"/>
      <c r="I99" s="92">
        <f t="shared" si="21"/>
        <v>0</v>
      </c>
      <c r="J99" s="141">
        <f t="shared" si="22"/>
        <v>0</v>
      </c>
      <c r="K99" s="92"/>
      <c r="L99" s="92"/>
      <c r="M99" s="92">
        <f t="shared" si="23"/>
        <v>0</v>
      </c>
      <c r="N99" s="141">
        <f t="shared" si="24"/>
        <v>0</v>
      </c>
      <c r="O99" s="92"/>
      <c r="P99" s="92"/>
      <c r="Q99" s="92">
        <f t="shared" si="25"/>
        <v>0</v>
      </c>
      <c r="R99" s="141">
        <f t="shared" si="26"/>
        <v>0</v>
      </c>
      <c r="S99" s="99">
        <f t="shared" si="27"/>
        <v>0</v>
      </c>
      <c r="T99" s="99">
        <f t="shared" si="27"/>
        <v>0</v>
      </c>
      <c r="U99" s="99"/>
    </row>
    <row r="100" spans="1:21" ht="20.100000000000001" hidden="1" customHeight="1" outlineLevel="1">
      <c r="A100" s="91">
        <v>2146499</v>
      </c>
      <c r="B100" s="88" t="s">
        <v>240</v>
      </c>
      <c r="C100" s="92">
        <f t="shared" si="32"/>
        <v>0</v>
      </c>
      <c r="D100" s="92">
        <f t="shared" si="32"/>
        <v>0</v>
      </c>
      <c r="E100" s="92">
        <f t="shared" si="19"/>
        <v>0</v>
      </c>
      <c r="F100" s="141">
        <f t="shared" si="20"/>
        <v>0</v>
      </c>
      <c r="G100" s="92"/>
      <c r="H100" s="92"/>
      <c r="I100" s="92">
        <f t="shared" si="21"/>
        <v>0</v>
      </c>
      <c r="J100" s="141">
        <f t="shared" si="22"/>
        <v>0</v>
      </c>
      <c r="K100" s="92"/>
      <c r="L100" s="92"/>
      <c r="M100" s="92">
        <f t="shared" si="23"/>
        <v>0</v>
      </c>
      <c r="N100" s="141">
        <f t="shared" si="24"/>
        <v>0</v>
      </c>
      <c r="O100" s="92"/>
      <c r="P100" s="92"/>
      <c r="Q100" s="92">
        <f t="shared" si="25"/>
        <v>0</v>
      </c>
      <c r="R100" s="141">
        <f t="shared" si="26"/>
        <v>0</v>
      </c>
      <c r="S100" s="99">
        <f t="shared" si="27"/>
        <v>0</v>
      </c>
      <c r="T100" s="99">
        <f t="shared" si="27"/>
        <v>0</v>
      </c>
      <c r="U100" s="99"/>
    </row>
    <row r="101" spans="1:21" ht="20.100000000000001" hidden="1" customHeight="1" outlineLevel="1">
      <c r="A101" s="84">
        <v>21468</v>
      </c>
      <c r="B101" s="85" t="s">
        <v>241</v>
      </c>
      <c r="C101" s="86">
        <f>SUM(C102:C107)</f>
        <v>0</v>
      </c>
      <c r="D101" s="86">
        <f>SUM(D102:D107)</f>
        <v>0</v>
      </c>
      <c r="E101" s="86">
        <f t="shared" si="19"/>
        <v>0</v>
      </c>
      <c r="F101" s="139">
        <f t="shared" si="20"/>
        <v>0</v>
      </c>
      <c r="G101" s="86">
        <f>SUM(G102:G107)</f>
        <v>0</v>
      </c>
      <c r="H101" s="86">
        <f>SUM(H102:H107)</f>
        <v>0</v>
      </c>
      <c r="I101" s="86">
        <f t="shared" si="21"/>
        <v>0</v>
      </c>
      <c r="J101" s="139">
        <f t="shared" si="22"/>
        <v>0</v>
      </c>
      <c r="K101" s="86">
        <f>SUM(K102:K107)</f>
        <v>0</v>
      </c>
      <c r="L101" s="86">
        <f>SUM(L102:L107)</f>
        <v>0</v>
      </c>
      <c r="M101" s="86">
        <f t="shared" si="23"/>
        <v>0</v>
      </c>
      <c r="N101" s="139">
        <f t="shared" si="24"/>
        <v>0</v>
      </c>
      <c r="O101" s="86">
        <f>SUM(O102:O107)</f>
        <v>0</v>
      </c>
      <c r="P101" s="86">
        <f>SUM(P102:P107)</f>
        <v>0</v>
      </c>
      <c r="Q101" s="86">
        <f t="shared" si="25"/>
        <v>0</v>
      </c>
      <c r="R101" s="139">
        <f t="shared" si="26"/>
        <v>0</v>
      </c>
      <c r="S101" s="99">
        <f t="shared" si="27"/>
        <v>0</v>
      </c>
      <c r="T101" s="99">
        <f t="shared" si="27"/>
        <v>0</v>
      </c>
      <c r="U101" s="99"/>
    </row>
    <row r="102" spans="1:21" ht="20.100000000000001" hidden="1" customHeight="1" outlineLevel="1">
      <c r="A102" s="91">
        <v>2146801</v>
      </c>
      <c r="B102" s="88" t="s">
        <v>242</v>
      </c>
      <c r="C102" s="92">
        <v>0</v>
      </c>
      <c r="D102" s="92">
        <v>0</v>
      </c>
      <c r="E102" s="92">
        <f t="shared" si="19"/>
        <v>0</v>
      </c>
      <c r="F102" s="141">
        <f t="shared" si="20"/>
        <v>0</v>
      </c>
      <c r="G102" s="92">
        <v>0</v>
      </c>
      <c r="H102" s="92">
        <v>0</v>
      </c>
      <c r="I102" s="92">
        <f t="shared" si="21"/>
        <v>0</v>
      </c>
      <c r="J102" s="141">
        <f t="shared" si="22"/>
        <v>0</v>
      </c>
      <c r="K102" s="92">
        <v>0</v>
      </c>
      <c r="L102" s="92">
        <v>0</v>
      </c>
      <c r="M102" s="92">
        <f t="shared" si="23"/>
        <v>0</v>
      </c>
      <c r="N102" s="141">
        <f t="shared" si="24"/>
        <v>0</v>
      </c>
      <c r="O102" s="92">
        <v>0</v>
      </c>
      <c r="P102" s="92">
        <v>0</v>
      </c>
      <c r="Q102" s="92">
        <f t="shared" si="25"/>
        <v>0</v>
      </c>
      <c r="R102" s="141">
        <f t="shared" si="26"/>
        <v>0</v>
      </c>
      <c r="S102" s="99">
        <f t="shared" si="27"/>
        <v>0</v>
      </c>
      <c r="T102" s="99">
        <f t="shared" si="27"/>
        <v>0</v>
      </c>
      <c r="U102" s="99"/>
    </row>
    <row r="103" spans="1:21" ht="20.100000000000001" hidden="1" customHeight="1" outlineLevel="1">
      <c r="A103" s="91">
        <v>2146802</v>
      </c>
      <c r="B103" s="88" t="s">
        <v>243</v>
      </c>
      <c r="C103" s="92">
        <v>0</v>
      </c>
      <c r="D103" s="92">
        <v>0</v>
      </c>
      <c r="E103" s="92">
        <f t="shared" si="19"/>
        <v>0</v>
      </c>
      <c r="F103" s="141">
        <f t="shared" si="20"/>
        <v>0</v>
      </c>
      <c r="G103" s="92">
        <v>0</v>
      </c>
      <c r="H103" s="92">
        <v>0</v>
      </c>
      <c r="I103" s="92">
        <f t="shared" si="21"/>
        <v>0</v>
      </c>
      <c r="J103" s="141">
        <f t="shared" si="22"/>
        <v>0</v>
      </c>
      <c r="K103" s="92">
        <v>0</v>
      </c>
      <c r="L103" s="92">
        <v>0</v>
      </c>
      <c r="M103" s="92">
        <f t="shared" si="23"/>
        <v>0</v>
      </c>
      <c r="N103" s="141">
        <f t="shared" si="24"/>
        <v>0</v>
      </c>
      <c r="O103" s="92">
        <v>0</v>
      </c>
      <c r="P103" s="92">
        <v>0</v>
      </c>
      <c r="Q103" s="92">
        <f t="shared" si="25"/>
        <v>0</v>
      </c>
      <c r="R103" s="141">
        <f t="shared" si="26"/>
        <v>0</v>
      </c>
      <c r="S103" s="99">
        <f t="shared" si="27"/>
        <v>0</v>
      </c>
      <c r="T103" s="99">
        <f t="shared" si="27"/>
        <v>0</v>
      </c>
      <c r="U103" s="99"/>
    </row>
    <row r="104" spans="1:21" ht="20.100000000000001" hidden="1" customHeight="1" outlineLevel="1">
      <c r="A104" s="91">
        <v>2146803</v>
      </c>
      <c r="B104" s="88" t="s">
        <v>244</v>
      </c>
      <c r="C104" s="92">
        <v>0</v>
      </c>
      <c r="D104" s="92">
        <v>0</v>
      </c>
      <c r="E104" s="92">
        <f t="shared" si="19"/>
        <v>0</v>
      </c>
      <c r="F104" s="141">
        <f t="shared" si="20"/>
        <v>0</v>
      </c>
      <c r="G104" s="92">
        <v>0</v>
      </c>
      <c r="H104" s="92">
        <v>0</v>
      </c>
      <c r="I104" s="92">
        <f t="shared" si="21"/>
        <v>0</v>
      </c>
      <c r="J104" s="141">
        <f t="shared" si="22"/>
        <v>0</v>
      </c>
      <c r="K104" s="92">
        <v>0</v>
      </c>
      <c r="L104" s="92">
        <v>0</v>
      </c>
      <c r="M104" s="92">
        <f t="shared" si="23"/>
        <v>0</v>
      </c>
      <c r="N104" s="141">
        <f t="shared" si="24"/>
        <v>0</v>
      </c>
      <c r="O104" s="92">
        <v>0</v>
      </c>
      <c r="P104" s="92">
        <v>0</v>
      </c>
      <c r="Q104" s="92">
        <f t="shared" si="25"/>
        <v>0</v>
      </c>
      <c r="R104" s="141">
        <f t="shared" si="26"/>
        <v>0</v>
      </c>
      <c r="S104" s="99">
        <f t="shared" si="27"/>
        <v>0</v>
      </c>
      <c r="T104" s="99">
        <f t="shared" si="27"/>
        <v>0</v>
      </c>
      <c r="U104" s="99"/>
    </row>
    <row r="105" spans="1:21" ht="20.100000000000001" hidden="1" customHeight="1" outlineLevel="1">
      <c r="A105" s="91">
        <v>2146804</v>
      </c>
      <c r="B105" s="88" t="s">
        <v>245</v>
      </c>
      <c r="C105" s="92">
        <v>0</v>
      </c>
      <c r="D105" s="92">
        <v>0</v>
      </c>
      <c r="E105" s="92">
        <f t="shared" si="19"/>
        <v>0</v>
      </c>
      <c r="F105" s="141">
        <f t="shared" si="20"/>
        <v>0</v>
      </c>
      <c r="G105" s="92">
        <v>0</v>
      </c>
      <c r="H105" s="92">
        <v>0</v>
      </c>
      <c r="I105" s="92">
        <f t="shared" si="21"/>
        <v>0</v>
      </c>
      <c r="J105" s="141">
        <f t="shared" si="22"/>
        <v>0</v>
      </c>
      <c r="K105" s="92">
        <v>0</v>
      </c>
      <c r="L105" s="92">
        <v>0</v>
      </c>
      <c r="M105" s="92">
        <f t="shared" si="23"/>
        <v>0</v>
      </c>
      <c r="N105" s="141">
        <f t="shared" si="24"/>
        <v>0</v>
      </c>
      <c r="O105" s="92">
        <v>0</v>
      </c>
      <c r="P105" s="92">
        <v>0</v>
      </c>
      <c r="Q105" s="92">
        <f t="shared" si="25"/>
        <v>0</v>
      </c>
      <c r="R105" s="141">
        <f t="shared" si="26"/>
        <v>0</v>
      </c>
      <c r="S105" s="99">
        <f t="shared" si="27"/>
        <v>0</v>
      </c>
      <c r="T105" s="99">
        <f t="shared" si="27"/>
        <v>0</v>
      </c>
      <c r="U105" s="99"/>
    </row>
    <row r="106" spans="1:21" ht="20.100000000000001" hidden="1" customHeight="1" outlineLevel="1">
      <c r="A106" s="91">
        <v>2146805</v>
      </c>
      <c r="B106" s="88" t="s">
        <v>246</v>
      </c>
      <c r="C106" s="92">
        <v>0</v>
      </c>
      <c r="D106" s="92">
        <v>0</v>
      </c>
      <c r="E106" s="92">
        <f t="shared" si="19"/>
        <v>0</v>
      </c>
      <c r="F106" s="141">
        <f t="shared" si="20"/>
        <v>0</v>
      </c>
      <c r="G106" s="92">
        <v>0</v>
      </c>
      <c r="H106" s="92">
        <v>0</v>
      </c>
      <c r="I106" s="92">
        <f t="shared" si="21"/>
        <v>0</v>
      </c>
      <c r="J106" s="141">
        <f t="shared" si="22"/>
        <v>0</v>
      </c>
      <c r="K106" s="92">
        <v>0</v>
      </c>
      <c r="L106" s="92">
        <v>0</v>
      </c>
      <c r="M106" s="92">
        <f t="shared" si="23"/>
        <v>0</v>
      </c>
      <c r="N106" s="141">
        <f t="shared" si="24"/>
        <v>0</v>
      </c>
      <c r="O106" s="92">
        <v>0</v>
      </c>
      <c r="P106" s="92">
        <v>0</v>
      </c>
      <c r="Q106" s="92">
        <f t="shared" si="25"/>
        <v>0</v>
      </c>
      <c r="R106" s="141">
        <f t="shared" si="26"/>
        <v>0</v>
      </c>
      <c r="S106" s="99">
        <f t="shared" si="27"/>
        <v>0</v>
      </c>
      <c r="T106" s="99">
        <f t="shared" si="27"/>
        <v>0</v>
      </c>
      <c r="U106" s="99"/>
    </row>
    <row r="107" spans="1:21" ht="20.100000000000001" hidden="1" customHeight="1" outlineLevel="1">
      <c r="A107" s="91">
        <v>2146899</v>
      </c>
      <c r="B107" s="88" t="s">
        <v>247</v>
      </c>
      <c r="C107" s="92">
        <v>0</v>
      </c>
      <c r="D107" s="92">
        <v>0</v>
      </c>
      <c r="E107" s="92">
        <f t="shared" si="19"/>
        <v>0</v>
      </c>
      <c r="F107" s="141">
        <f t="shared" si="20"/>
        <v>0</v>
      </c>
      <c r="G107" s="92">
        <v>0</v>
      </c>
      <c r="H107" s="92">
        <v>0</v>
      </c>
      <c r="I107" s="92">
        <f t="shared" si="21"/>
        <v>0</v>
      </c>
      <c r="J107" s="141">
        <f t="shared" si="22"/>
        <v>0</v>
      </c>
      <c r="K107" s="92">
        <v>0</v>
      </c>
      <c r="L107" s="92">
        <v>0</v>
      </c>
      <c r="M107" s="92">
        <f t="shared" si="23"/>
        <v>0</v>
      </c>
      <c r="N107" s="141">
        <f t="shared" si="24"/>
        <v>0</v>
      </c>
      <c r="O107" s="92">
        <v>0</v>
      </c>
      <c r="P107" s="92">
        <v>0</v>
      </c>
      <c r="Q107" s="92">
        <f t="shared" si="25"/>
        <v>0</v>
      </c>
      <c r="R107" s="141">
        <f t="shared" si="26"/>
        <v>0</v>
      </c>
      <c r="S107" s="99">
        <f t="shared" si="27"/>
        <v>0</v>
      </c>
      <c r="T107" s="99">
        <f t="shared" si="27"/>
        <v>0</v>
      </c>
      <c r="U107" s="99"/>
    </row>
    <row r="108" spans="1:21" ht="20.100000000000001" hidden="1" customHeight="1" outlineLevel="1">
      <c r="A108" s="84">
        <v>21469</v>
      </c>
      <c r="B108" s="85" t="s">
        <v>248</v>
      </c>
      <c r="C108" s="86">
        <f>SUM(C109:C117)</f>
        <v>0</v>
      </c>
      <c r="D108" s="86">
        <f>SUM(D109:D117)</f>
        <v>0</v>
      </c>
      <c r="E108" s="86">
        <f t="shared" si="19"/>
        <v>0</v>
      </c>
      <c r="F108" s="139">
        <f t="shared" si="20"/>
        <v>0</v>
      </c>
      <c r="G108" s="86">
        <f>SUM(G109:G117)</f>
        <v>0</v>
      </c>
      <c r="H108" s="86">
        <f>SUM(H109:H117)</f>
        <v>0</v>
      </c>
      <c r="I108" s="86">
        <f t="shared" si="21"/>
        <v>0</v>
      </c>
      <c r="J108" s="139">
        <f t="shared" si="22"/>
        <v>0</v>
      </c>
      <c r="K108" s="86">
        <f>SUM(K109:K117)</f>
        <v>0</v>
      </c>
      <c r="L108" s="86">
        <f>SUM(L109:L117)</f>
        <v>0</v>
      </c>
      <c r="M108" s="86">
        <f t="shared" si="23"/>
        <v>0</v>
      </c>
      <c r="N108" s="139">
        <f t="shared" si="24"/>
        <v>0</v>
      </c>
      <c r="O108" s="86">
        <f>SUM(O109:O117)</f>
        <v>0</v>
      </c>
      <c r="P108" s="86">
        <f>SUM(P109:P117)</f>
        <v>0</v>
      </c>
      <c r="Q108" s="86">
        <f t="shared" si="25"/>
        <v>0</v>
      </c>
      <c r="R108" s="139">
        <f t="shared" si="26"/>
        <v>0</v>
      </c>
      <c r="S108" s="99">
        <f t="shared" si="27"/>
        <v>0</v>
      </c>
      <c r="T108" s="99">
        <f t="shared" si="27"/>
        <v>0</v>
      </c>
      <c r="U108" s="99"/>
    </row>
    <row r="109" spans="1:21" ht="20.100000000000001" hidden="1" customHeight="1" outlineLevel="1">
      <c r="A109" s="91">
        <v>2146901</v>
      </c>
      <c r="B109" s="88" t="s">
        <v>249</v>
      </c>
      <c r="C109" s="92">
        <f t="shared" ref="C109:D117" si="33">G109+K109+O109</f>
        <v>0</v>
      </c>
      <c r="D109" s="92">
        <f t="shared" si="33"/>
        <v>0</v>
      </c>
      <c r="E109" s="92">
        <f t="shared" si="19"/>
        <v>0</v>
      </c>
      <c r="F109" s="141">
        <f t="shared" si="20"/>
        <v>0</v>
      </c>
      <c r="G109" s="92">
        <v>0</v>
      </c>
      <c r="H109" s="92">
        <v>0</v>
      </c>
      <c r="I109" s="92">
        <f t="shared" si="21"/>
        <v>0</v>
      </c>
      <c r="J109" s="141">
        <f t="shared" si="22"/>
        <v>0</v>
      </c>
      <c r="K109" s="92">
        <v>0</v>
      </c>
      <c r="L109" s="92">
        <v>0</v>
      </c>
      <c r="M109" s="92">
        <f t="shared" si="23"/>
        <v>0</v>
      </c>
      <c r="N109" s="141">
        <f t="shared" si="24"/>
        <v>0</v>
      </c>
      <c r="O109" s="92">
        <v>0</v>
      </c>
      <c r="P109" s="92">
        <v>0</v>
      </c>
      <c r="Q109" s="92">
        <f t="shared" si="25"/>
        <v>0</v>
      </c>
      <c r="R109" s="141">
        <f t="shared" si="26"/>
        <v>0</v>
      </c>
      <c r="S109" s="99">
        <f t="shared" si="27"/>
        <v>0</v>
      </c>
      <c r="T109" s="99">
        <f t="shared" si="27"/>
        <v>0</v>
      </c>
      <c r="U109" s="99"/>
    </row>
    <row r="110" spans="1:21" ht="20.100000000000001" hidden="1" customHeight="1" outlineLevel="1">
      <c r="A110" s="91">
        <v>2146902</v>
      </c>
      <c r="B110" s="88" t="s">
        <v>250</v>
      </c>
      <c r="C110" s="92">
        <f t="shared" si="33"/>
        <v>0</v>
      </c>
      <c r="D110" s="92">
        <f t="shared" si="33"/>
        <v>0</v>
      </c>
      <c r="E110" s="92">
        <f t="shared" si="19"/>
        <v>0</v>
      </c>
      <c r="F110" s="141">
        <f t="shared" si="20"/>
        <v>0</v>
      </c>
      <c r="G110" s="92">
        <v>0</v>
      </c>
      <c r="H110" s="92">
        <v>0</v>
      </c>
      <c r="I110" s="92">
        <f t="shared" si="21"/>
        <v>0</v>
      </c>
      <c r="J110" s="141">
        <f t="shared" si="22"/>
        <v>0</v>
      </c>
      <c r="K110" s="92">
        <v>0</v>
      </c>
      <c r="L110" s="92">
        <v>0</v>
      </c>
      <c r="M110" s="92">
        <f t="shared" si="23"/>
        <v>0</v>
      </c>
      <c r="N110" s="141">
        <f t="shared" si="24"/>
        <v>0</v>
      </c>
      <c r="O110" s="92">
        <v>0</v>
      </c>
      <c r="P110" s="92">
        <v>0</v>
      </c>
      <c r="Q110" s="92">
        <f t="shared" si="25"/>
        <v>0</v>
      </c>
      <c r="R110" s="141">
        <f t="shared" si="26"/>
        <v>0</v>
      </c>
      <c r="S110" s="99">
        <f t="shared" si="27"/>
        <v>0</v>
      </c>
      <c r="T110" s="99">
        <f t="shared" si="27"/>
        <v>0</v>
      </c>
      <c r="U110" s="99"/>
    </row>
    <row r="111" spans="1:21" ht="20.100000000000001" hidden="1" customHeight="1" outlineLevel="1">
      <c r="A111" s="91">
        <v>2146903</v>
      </c>
      <c r="B111" s="88" t="s">
        <v>251</v>
      </c>
      <c r="C111" s="92">
        <f t="shared" si="33"/>
        <v>0</v>
      </c>
      <c r="D111" s="92">
        <f t="shared" si="33"/>
        <v>0</v>
      </c>
      <c r="E111" s="92">
        <f t="shared" si="19"/>
        <v>0</v>
      </c>
      <c r="F111" s="141">
        <f t="shared" si="20"/>
        <v>0</v>
      </c>
      <c r="G111" s="92">
        <v>0</v>
      </c>
      <c r="H111" s="92">
        <v>0</v>
      </c>
      <c r="I111" s="92">
        <f t="shared" si="21"/>
        <v>0</v>
      </c>
      <c r="J111" s="141">
        <f t="shared" si="22"/>
        <v>0</v>
      </c>
      <c r="K111" s="92">
        <v>0</v>
      </c>
      <c r="L111" s="92">
        <v>0</v>
      </c>
      <c r="M111" s="92">
        <f t="shared" si="23"/>
        <v>0</v>
      </c>
      <c r="N111" s="141">
        <f t="shared" si="24"/>
        <v>0</v>
      </c>
      <c r="O111" s="92">
        <v>0</v>
      </c>
      <c r="P111" s="92">
        <v>0</v>
      </c>
      <c r="Q111" s="92">
        <f t="shared" si="25"/>
        <v>0</v>
      </c>
      <c r="R111" s="141">
        <f t="shared" si="26"/>
        <v>0</v>
      </c>
      <c r="S111" s="99">
        <f t="shared" si="27"/>
        <v>0</v>
      </c>
      <c r="T111" s="99">
        <f t="shared" si="27"/>
        <v>0</v>
      </c>
      <c r="U111" s="99"/>
    </row>
    <row r="112" spans="1:21" ht="20.100000000000001" hidden="1" customHeight="1" outlineLevel="1">
      <c r="A112" s="91">
        <v>2146904</v>
      </c>
      <c r="B112" s="88" t="s">
        <v>252</v>
      </c>
      <c r="C112" s="92">
        <f t="shared" si="33"/>
        <v>0</v>
      </c>
      <c r="D112" s="92">
        <f t="shared" si="33"/>
        <v>0</v>
      </c>
      <c r="E112" s="92">
        <f t="shared" si="19"/>
        <v>0</v>
      </c>
      <c r="F112" s="141">
        <f t="shared" si="20"/>
        <v>0</v>
      </c>
      <c r="G112" s="92">
        <v>0</v>
      </c>
      <c r="H112" s="92">
        <v>0</v>
      </c>
      <c r="I112" s="92">
        <f t="shared" si="21"/>
        <v>0</v>
      </c>
      <c r="J112" s="141">
        <f t="shared" si="22"/>
        <v>0</v>
      </c>
      <c r="K112" s="92">
        <v>0</v>
      </c>
      <c r="L112" s="92">
        <v>0</v>
      </c>
      <c r="M112" s="92">
        <f t="shared" si="23"/>
        <v>0</v>
      </c>
      <c r="N112" s="141">
        <f t="shared" si="24"/>
        <v>0</v>
      </c>
      <c r="O112" s="92">
        <v>0</v>
      </c>
      <c r="P112" s="92">
        <v>0</v>
      </c>
      <c r="Q112" s="92">
        <f t="shared" si="25"/>
        <v>0</v>
      </c>
      <c r="R112" s="141">
        <f t="shared" si="26"/>
        <v>0</v>
      </c>
      <c r="S112" s="99">
        <f t="shared" si="27"/>
        <v>0</v>
      </c>
      <c r="T112" s="99">
        <f t="shared" si="27"/>
        <v>0</v>
      </c>
      <c r="U112" s="99"/>
    </row>
    <row r="113" spans="1:21" ht="20.100000000000001" hidden="1" customHeight="1" outlineLevel="1">
      <c r="A113" s="91">
        <v>2146905</v>
      </c>
      <c r="B113" s="88" t="s">
        <v>253</v>
      </c>
      <c r="C113" s="92">
        <f t="shared" si="33"/>
        <v>0</v>
      </c>
      <c r="D113" s="92">
        <f t="shared" si="33"/>
        <v>0</v>
      </c>
      <c r="E113" s="92">
        <f t="shared" si="19"/>
        <v>0</v>
      </c>
      <c r="F113" s="141">
        <f t="shared" si="20"/>
        <v>0</v>
      </c>
      <c r="G113" s="92">
        <v>0</v>
      </c>
      <c r="H113" s="92">
        <v>0</v>
      </c>
      <c r="I113" s="92">
        <f t="shared" si="21"/>
        <v>0</v>
      </c>
      <c r="J113" s="141">
        <f t="shared" si="22"/>
        <v>0</v>
      </c>
      <c r="K113" s="92">
        <v>0</v>
      </c>
      <c r="L113" s="92">
        <v>0</v>
      </c>
      <c r="M113" s="92">
        <f t="shared" si="23"/>
        <v>0</v>
      </c>
      <c r="N113" s="141">
        <f t="shared" si="24"/>
        <v>0</v>
      </c>
      <c r="O113" s="92">
        <v>0</v>
      </c>
      <c r="P113" s="92">
        <v>0</v>
      </c>
      <c r="Q113" s="92">
        <f t="shared" si="25"/>
        <v>0</v>
      </c>
      <c r="R113" s="141">
        <f t="shared" si="26"/>
        <v>0</v>
      </c>
      <c r="S113" s="99">
        <f t="shared" si="27"/>
        <v>0</v>
      </c>
      <c r="T113" s="99">
        <f t="shared" si="27"/>
        <v>0</v>
      </c>
      <c r="U113" s="99"/>
    </row>
    <row r="114" spans="1:21" ht="20.100000000000001" hidden="1" customHeight="1" outlineLevel="1">
      <c r="A114" s="91">
        <v>2146906</v>
      </c>
      <c r="B114" s="88" t="s">
        <v>254</v>
      </c>
      <c r="C114" s="92">
        <f t="shared" si="33"/>
        <v>0</v>
      </c>
      <c r="D114" s="92">
        <f t="shared" si="33"/>
        <v>0</v>
      </c>
      <c r="E114" s="92">
        <f t="shared" si="19"/>
        <v>0</v>
      </c>
      <c r="F114" s="141">
        <f t="shared" si="20"/>
        <v>0</v>
      </c>
      <c r="G114" s="92">
        <v>0</v>
      </c>
      <c r="H114" s="92">
        <v>0</v>
      </c>
      <c r="I114" s="92">
        <f t="shared" si="21"/>
        <v>0</v>
      </c>
      <c r="J114" s="141">
        <f t="shared" si="22"/>
        <v>0</v>
      </c>
      <c r="K114" s="92">
        <v>0</v>
      </c>
      <c r="L114" s="92">
        <v>0</v>
      </c>
      <c r="M114" s="92">
        <f t="shared" si="23"/>
        <v>0</v>
      </c>
      <c r="N114" s="141">
        <f t="shared" si="24"/>
        <v>0</v>
      </c>
      <c r="O114" s="92">
        <v>0</v>
      </c>
      <c r="P114" s="92">
        <v>0</v>
      </c>
      <c r="Q114" s="92">
        <f t="shared" si="25"/>
        <v>0</v>
      </c>
      <c r="R114" s="141">
        <f t="shared" si="26"/>
        <v>0</v>
      </c>
      <c r="S114" s="99">
        <f t="shared" si="27"/>
        <v>0</v>
      </c>
      <c r="T114" s="99">
        <f t="shared" si="27"/>
        <v>0</v>
      </c>
      <c r="U114" s="99"/>
    </row>
    <row r="115" spans="1:21" ht="20.100000000000001" hidden="1" customHeight="1" outlineLevel="1">
      <c r="A115" s="91">
        <v>2146907</v>
      </c>
      <c r="B115" s="88" t="s">
        <v>255</v>
      </c>
      <c r="C115" s="92">
        <f t="shared" si="33"/>
        <v>0</v>
      </c>
      <c r="D115" s="92">
        <f t="shared" si="33"/>
        <v>0</v>
      </c>
      <c r="E115" s="92">
        <f t="shared" si="19"/>
        <v>0</v>
      </c>
      <c r="F115" s="141">
        <f t="shared" si="20"/>
        <v>0</v>
      </c>
      <c r="G115" s="92">
        <v>0</v>
      </c>
      <c r="H115" s="92">
        <v>0</v>
      </c>
      <c r="I115" s="92">
        <f t="shared" si="21"/>
        <v>0</v>
      </c>
      <c r="J115" s="141">
        <f t="shared" si="22"/>
        <v>0</v>
      </c>
      <c r="K115" s="92">
        <v>0</v>
      </c>
      <c r="L115" s="92">
        <v>0</v>
      </c>
      <c r="M115" s="92">
        <f t="shared" si="23"/>
        <v>0</v>
      </c>
      <c r="N115" s="141">
        <f t="shared" si="24"/>
        <v>0</v>
      </c>
      <c r="O115" s="92">
        <v>0</v>
      </c>
      <c r="P115" s="92">
        <v>0</v>
      </c>
      <c r="Q115" s="92">
        <f t="shared" si="25"/>
        <v>0</v>
      </c>
      <c r="R115" s="141">
        <f t="shared" si="26"/>
        <v>0</v>
      </c>
      <c r="S115" s="99">
        <f t="shared" si="27"/>
        <v>0</v>
      </c>
      <c r="T115" s="99">
        <f t="shared" si="27"/>
        <v>0</v>
      </c>
      <c r="U115" s="99"/>
    </row>
    <row r="116" spans="1:21" ht="20.100000000000001" hidden="1" customHeight="1" outlineLevel="1">
      <c r="A116" s="91">
        <v>2146908</v>
      </c>
      <c r="B116" s="88" t="s">
        <v>256</v>
      </c>
      <c r="C116" s="92">
        <f t="shared" si="33"/>
        <v>0</v>
      </c>
      <c r="D116" s="92">
        <f t="shared" si="33"/>
        <v>0</v>
      </c>
      <c r="E116" s="92">
        <f t="shared" si="19"/>
        <v>0</v>
      </c>
      <c r="F116" s="141">
        <f t="shared" si="20"/>
        <v>0</v>
      </c>
      <c r="G116" s="92">
        <v>0</v>
      </c>
      <c r="H116" s="92">
        <v>0</v>
      </c>
      <c r="I116" s="92">
        <f t="shared" si="21"/>
        <v>0</v>
      </c>
      <c r="J116" s="141">
        <f t="shared" si="22"/>
        <v>0</v>
      </c>
      <c r="K116" s="92">
        <v>0</v>
      </c>
      <c r="L116" s="92">
        <v>0</v>
      </c>
      <c r="M116" s="92">
        <f t="shared" si="23"/>
        <v>0</v>
      </c>
      <c r="N116" s="141">
        <f t="shared" si="24"/>
        <v>0</v>
      </c>
      <c r="O116" s="92">
        <v>0</v>
      </c>
      <c r="P116" s="92">
        <v>0</v>
      </c>
      <c r="Q116" s="92">
        <f t="shared" si="25"/>
        <v>0</v>
      </c>
      <c r="R116" s="141">
        <f t="shared" si="26"/>
        <v>0</v>
      </c>
      <c r="S116" s="99">
        <f t="shared" si="27"/>
        <v>0</v>
      </c>
      <c r="T116" s="99">
        <f t="shared" si="27"/>
        <v>0</v>
      </c>
      <c r="U116" s="99"/>
    </row>
    <row r="117" spans="1:21" ht="20.100000000000001" hidden="1" customHeight="1" outlineLevel="1">
      <c r="A117" s="91">
        <v>2146999</v>
      </c>
      <c r="B117" s="88" t="s">
        <v>257</v>
      </c>
      <c r="C117" s="92">
        <f t="shared" si="33"/>
        <v>0</v>
      </c>
      <c r="D117" s="92">
        <f t="shared" si="33"/>
        <v>0</v>
      </c>
      <c r="E117" s="92">
        <f t="shared" si="19"/>
        <v>0</v>
      </c>
      <c r="F117" s="141">
        <f t="shared" si="20"/>
        <v>0</v>
      </c>
      <c r="G117" s="92">
        <v>0</v>
      </c>
      <c r="H117" s="92">
        <v>0</v>
      </c>
      <c r="I117" s="92">
        <f t="shared" si="21"/>
        <v>0</v>
      </c>
      <c r="J117" s="141">
        <f t="shared" si="22"/>
        <v>0</v>
      </c>
      <c r="K117" s="92">
        <v>0</v>
      </c>
      <c r="L117" s="92">
        <v>0</v>
      </c>
      <c r="M117" s="92">
        <f t="shared" si="23"/>
        <v>0</v>
      </c>
      <c r="N117" s="141">
        <f t="shared" si="24"/>
        <v>0</v>
      </c>
      <c r="O117" s="92">
        <v>0</v>
      </c>
      <c r="P117" s="92">
        <v>0</v>
      </c>
      <c r="Q117" s="92">
        <f t="shared" si="25"/>
        <v>0</v>
      </c>
      <c r="R117" s="141">
        <f t="shared" si="26"/>
        <v>0</v>
      </c>
      <c r="S117" s="99">
        <f t="shared" si="27"/>
        <v>0</v>
      </c>
      <c r="T117" s="99">
        <f t="shared" si="27"/>
        <v>0</v>
      </c>
      <c r="U117" s="99"/>
    </row>
    <row r="118" spans="1:21" ht="20.100000000000001" customHeight="1" collapsed="1">
      <c r="A118" s="81">
        <v>215</v>
      </c>
      <c r="B118" s="82" t="s">
        <v>258</v>
      </c>
      <c r="C118" s="83">
        <f>SUM(C119,C121,C128,C134)</f>
        <v>103</v>
      </c>
      <c r="D118" s="83">
        <f>SUM(D119,D121,D128,D134)</f>
        <v>103</v>
      </c>
      <c r="E118" s="83">
        <f t="shared" si="19"/>
        <v>0</v>
      </c>
      <c r="F118" s="138">
        <f t="shared" si="20"/>
        <v>0</v>
      </c>
      <c r="G118" s="83">
        <f>SUM(G119,G121,G128,G134)</f>
        <v>88</v>
      </c>
      <c r="H118" s="83">
        <f>SUM(H119,H121,H128,H134)</f>
        <v>88</v>
      </c>
      <c r="I118" s="83">
        <f t="shared" si="21"/>
        <v>0</v>
      </c>
      <c r="J118" s="138">
        <f t="shared" si="22"/>
        <v>0</v>
      </c>
      <c r="K118" s="83">
        <f>SUM(K119,K121,K128,K134)</f>
        <v>0</v>
      </c>
      <c r="L118" s="83">
        <f>SUM(L119,L121,L128,L134)</f>
        <v>0</v>
      </c>
      <c r="M118" s="83">
        <f t="shared" si="23"/>
        <v>0</v>
      </c>
      <c r="N118" s="138">
        <f t="shared" si="24"/>
        <v>0</v>
      </c>
      <c r="O118" s="83">
        <f>SUM(O119,O121,O128,O134)</f>
        <v>15</v>
      </c>
      <c r="P118" s="83">
        <f>SUM(P119,P121,P128,P134)</f>
        <v>15</v>
      </c>
      <c r="Q118" s="83">
        <f t="shared" si="25"/>
        <v>0</v>
      </c>
      <c r="R118" s="138">
        <f t="shared" si="26"/>
        <v>0</v>
      </c>
      <c r="S118" s="99">
        <f t="shared" si="27"/>
        <v>0</v>
      </c>
      <c r="T118" s="99">
        <f t="shared" si="27"/>
        <v>0</v>
      </c>
      <c r="U118" s="99"/>
    </row>
    <row r="119" spans="1:21" ht="20.100000000000001" hidden="1" customHeight="1" outlineLevel="1">
      <c r="A119" s="84">
        <v>21505</v>
      </c>
      <c r="B119" s="85" t="s">
        <v>259</v>
      </c>
      <c r="C119" s="86">
        <f>SUM(C120)</f>
        <v>0</v>
      </c>
      <c r="D119" s="86">
        <f>SUM(D120)</f>
        <v>0</v>
      </c>
      <c r="E119" s="86">
        <f t="shared" si="19"/>
        <v>0</v>
      </c>
      <c r="F119" s="139">
        <f t="shared" si="20"/>
        <v>0</v>
      </c>
      <c r="G119" s="86">
        <f>SUM(G120)</f>
        <v>0</v>
      </c>
      <c r="H119" s="86">
        <f>SUM(H120)</f>
        <v>0</v>
      </c>
      <c r="I119" s="86">
        <f t="shared" si="21"/>
        <v>0</v>
      </c>
      <c r="J119" s="139">
        <f t="shared" si="22"/>
        <v>0</v>
      </c>
      <c r="K119" s="86">
        <f>SUM(K120)</f>
        <v>0</v>
      </c>
      <c r="L119" s="86">
        <f>SUM(L120)</f>
        <v>0</v>
      </c>
      <c r="M119" s="86">
        <f t="shared" si="23"/>
        <v>0</v>
      </c>
      <c r="N119" s="139">
        <f t="shared" si="24"/>
        <v>0</v>
      </c>
      <c r="O119" s="86">
        <f>SUM(O120)</f>
        <v>0</v>
      </c>
      <c r="P119" s="86">
        <f>SUM(P120)</f>
        <v>0</v>
      </c>
      <c r="Q119" s="86">
        <f t="shared" si="25"/>
        <v>0</v>
      </c>
      <c r="R119" s="139">
        <f t="shared" si="26"/>
        <v>0</v>
      </c>
      <c r="S119" s="99">
        <f t="shared" si="27"/>
        <v>0</v>
      </c>
      <c r="T119" s="99">
        <f t="shared" si="27"/>
        <v>0</v>
      </c>
      <c r="U119" s="99"/>
    </row>
    <row r="120" spans="1:21" ht="20.100000000000001" hidden="1" customHeight="1" outlineLevel="1">
      <c r="A120" s="91">
        <v>2150570</v>
      </c>
      <c r="B120" s="88" t="s">
        <v>260</v>
      </c>
      <c r="C120" s="92">
        <f>G120+K120+O120</f>
        <v>0</v>
      </c>
      <c r="D120" s="92">
        <f>H120+L120+P120</f>
        <v>0</v>
      </c>
      <c r="E120" s="92">
        <f t="shared" si="19"/>
        <v>0</v>
      </c>
      <c r="F120" s="141">
        <f t="shared" si="20"/>
        <v>0</v>
      </c>
      <c r="G120" s="92"/>
      <c r="H120" s="92"/>
      <c r="I120" s="92">
        <f t="shared" si="21"/>
        <v>0</v>
      </c>
      <c r="J120" s="141">
        <f t="shared" si="22"/>
        <v>0</v>
      </c>
      <c r="K120" s="92"/>
      <c r="L120" s="92"/>
      <c r="M120" s="92">
        <f t="shared" si="23"/>
        <v>0</v>
      </c>
      <c r="N120" s="141">
        <f t="shared" si="24"/>
        <v>0</v>
      </c>
      <c r="O120" s="92"/>
      <c r="P120" s="92"/>
      <c r="Q120" s="92">
        <f t="shared" si="25"/>
        <v>0</v>
      </c>
      <c r="R120" s="141">
        <f t="shared" si="26"/>
        <v>0</v>
      </c>
      <c r="S120" s="99">
        <f t="shared" si="27"/>
        <v>0</v>
      </c>
      <c r="T120" s="99">
        <f t="shared" si="27"/>
        <v>0</v>
      </c>
      <c r="U120" s="99"/>
    </row>
    <row r="121" spans="1:21" ht="27" hidden="1" customHeight="1" outlineLevel="1">
      <c r="A121" s="84">
        <v>21560</v>
      </c>
      <c r="B121" s="85" t="s">
        <v>261</v>
      </c>
      <c r="C121" s="86">
        <f>SUM(C122:C127)</f>
        <v>0</v>
      </c>
      <c r="D121" s="86">
        <f>SUM(D122:D127)</f>
        <v>0</v>
      </c>
      <c r="E121" s="86">
        <f t="shared" si="19"/>
        <v>0</v>
      </c>
      <c r="F121" s="139">
        <f t="shared" si="20"/>
        <v>0</v>
      </c>
      <c r="G121" s="86">
        <f>SUM(G122:G127)</f>
        <v>0</v>
      </c>
      <c r="H121" s="86">
        <f>SUM(H122:H127)</f>
        <v>0</v>
      </c>
      <c r="I121" s="86">
        <f t="shared" si="21"/>
        <v>0</v>
      </c>
      <c r="J121" s="139">
        <f t="shared" si="22"/>
        <v>0</v>
      </c>
      <c r="K121" s="86">
        <f>SUM(K122:K127)</f>
        <v>0</v>
      </c>
      <c r="L121" s="86">
        <f>SUM(L122:L127)</f>
        <v>0</v>
      </c>
      <c r="M121" s="86">
        <f t="shared" si="23"/>
        <v>0</v>
      </c>
      <c r="N121" s="139">
        <f t="shared" si="24"/>
        <v>0</v>
      </c>
      <c r="O121" s="86">
        <f>SUM(O122:O127)</f>
        <v>0</v>
      </c>
      <c r="P121" s="86">
        <f>SUM(P122:P127)</f>
        <v>0</v>
      </c>
      <c r="Q121" s="86">
        <f t="shared" si="25"/>
        <v>0</v>
      </c>
      <c r="R121" s="139">
        <f t="shared" si="26"/>
        <v>0</v>
      </c>
      <c r="S121" s="99">
        <f t="shared" si="27"/>
        <v>0</v>
      </c>
      <c r="T121" s="99">
        <f t="shared" si="27"/>
        <v>0</v>
      </c>
      <c r="U121" s="99"/>
    </row>
    <row r="122" spans="1:21" ht="20.100000000000001" hidden="1" customHeight="1" outlineLevel="1">
      <c r="A122" s="91">
        <v>2156001</v>
      </c>
      <c r="B122" s="88" t="s">
        <v>262</v>
      </c>
      <c r="C122" s="92">
        <f t="shared" ref="C122:D127" si="34">G122+K122+O122</f>
        <v>0</v>
      </c>
      <c r="D122" s="92">
        <f t="shared" si="34"/>
        <v>0</v>
      </c>
      <c r="E122" s="92">
        <f t="shared" si="19"/>
        <v>0</v>
      </c>
      <c r="F122" s="141">
        <f t="shared" si="20"/>
        <v>0</v>
      </c>
      <c r="G122" s="92">
        <v>0</v>
      </c>
      <c r="H122" s="92">
        <v>0</v>
      </c>
      <c r="I122" s="92">
        <f t="shared" si="21"/>
        <v>0</v>
      </c>
      <c r="J122" s="141">
        <f t="shared" si="22"/>
        <v>0</v>
      </c>
      <c r="K122" s="92">
        <v>0</v>
      </c>
      <c r="L122" s="92">
        <v>0</v>
      </c>
      <c r="M122" s="92">
        <f t="shared" si="23"/>
        <v>0</v>
      </c>
      <c r="N122" s="141">
        <f t="shared" si="24"/>
        <v>0</v>
      </c>
      <c r="O122" s="92">
        <v>0</v>
      </c>
      <c r="P122" s="92">
        <v>0</v>
      </c>
      <c r="Q122" s="92">
        <f t="shared" si="25"/>
        <v>0</v>
      </c>
      <c r="R122" s="141">
        <f t="shared" si="26"/>
        <v>0</v>
      </c>
      <c r="S122" s="99">
        <f t="shared" si="27"/>
        <v>0</v>
      </c>
      <c r="T122" s="99">
        <f t="shared" si="27"/>
        <v>0</v>
      </c>
      <c r="U122" s="99"/>
    </row>
    <row r="123" spans="1:21" ht="20.100000000000001" hidden="1" customHeight="1" outlineLevel="1">
      <c r="A123" s="91">
        <v>2156002</v>
      </c>
      <c r="B123" s="88" t="s">
        <v>263</v>
      </c>
      <c r="C123" s="92">
        <f t="shared" si="34"/>
        <v>0</v>
      </c>
      <c r="D123" s="92">
        <f t="shared" si="34"/>
        <v>0</v>
      </c>
      <c r="E123" s="92">
        <f t="shared" si="19"/>
        <v>0</v>
      </c>
      <c r="F123" s="141">
        <f t="shared" si="20"/>
        <v>0</v>
      </c>
      <c r="G123" s="92">
        <v>0</v>
      </c>
      <c r="H123" s="92">
        <v>0</v>
      </c>
      <c r="I123" s="92">
        <f t="shared" si="21"/>
        <v>0</v>
      </c>
      <c r="J123" s="141">
        <f t="shared" si="22"/>
        <v>0</v>
      </c>
      <c r="K123" s="92">
        <v>0</v>
      </c>
      <c r="L123" s="92">
        <v>0</v>
      </c>
      <c r="M123" s="92">
        <f t="shared" si="23"/>
        <v>0</v>
      </c>
      <c r="N123" s="141">
        <f t="shared" si="24"/>
        <v>0</v>
      </c>
      <c r="O123" s="92">
        <v>0</v>
      </c>
      <c r="P123" s="92">
        <v>0</v>
      </c>
      <c r="Q123" s="92">
        <f t="shared" si="25"/>
        <v>0</v>
      </c>
      <c r="R123" s="141">
        <f t="shared" si="26"/>
        <v>0</v>
      </c>
      <c r="S123" s="99">
        <f t="shared" si="27"/>
        <v>0</v>
      </c>
      <c r="T123" s="99">
        <f t="shared" si="27"/>
        <v>0</v>
      </c>
      <c r="U123" s="99"/>
    </row>
    <row r="124" spans="1:21" ht="20.100000000000001" hidden="1" customHeight="1" outlineLevel="1">
      <c r="A124" s="91">
        <v>2156003</v>
      </c>
      <c r="B124" s="88" t="s">
        <v>264</v>
      </c>
      <c r="C124" s="92">
        <f t="shared" si="34"/>
        <v>0</v>
      </c>
      <c r="D124" s="92">
        <f t="shared" si="34"/>
        <v>0</v>
      </c>
      <c r="E124" s="92">
        <f t="shared" si="19"/>
        <v>0</v>
      </c>
      <c r="F124" s="141">
        <f t="shared" si="20"/>
        <v>0</v>
      </c>
      <c r="G124" s="92">
        <v>0</v>
      </c>
      <c r="H124" s="92">
        <v>0</v>
      </c>
      <c r="I124" s="92">
        <f t="shared" si="21"/>
        <v>0</v>
      </c>
      <c r="J124" s="141">
        <f t="shared" si="22"/>
        <v>0</v>
      </c>
      <c r="K124" s="92">
        <v>0</v>
      </c>
      <c r="L124" s="92">
        <v>0</v>
      </c>
      <c r="M124" s="92">
        <f t="shared" si="23"/>
        <v>0</v>
      </c>
      <c r="N124" s="141">
        <f t="shared" si="24"/>
        <v>0</v>
      </c>
      <c r="O124" s="92">
        <v>0</v>
      </c>
      <c r="P124" s="92">
        <v>0</v>
      </c>
      <c r="Q124" s="92">
        <f t="shared" si="25"/>
        <v>0</v>
      </c>
      <c r="R124" s="141">
        <f t="shared" si="26"/>
        <v>0</v>
      </c>
      <c r="S124" s="99">
        <f t="shared" si="27"/>
        <v>0</v>
      </c>
      <c r="T124" s="99">
        <f t="shared" si="27"/>
        <v>0</v>
      </c>
      <c r="U124" s="99"/>
    </row>
    <row r="125" spans="1:21" ht="20.100000000000001" hidden="1" customHeight="1" outlineLevel="1">
      <c r="A125" s="91">
        <v>2156004</v>
      </c>
      <c r="B125" s="88" t="s">
        <v>265</v>
      </c>
      <c r="C125" s="92">
        <f t="shared" si="34"/>
        <v>0</v>
      </c>
      <c r="D125" s="92">
        <f t="shared" si="34"/>
        <v>0</v>
      </c>
      <c r="E125" s="92">
        <f t="shared" si="19"/>
        <v>0</v>
      </c>
      <c r="F125" s="141">
        <f t="shared" si="20"/>
        <v>0</v>
      </c>
      <c r="G125" s="92">
        <v>0</v>
      </c>
      <c r="H125" s="92">
        <v>0</v>
      </c>
      <c r="I125" s="92">
        <f t="shared" si="21"/>
        <v>0</v>
      </c>
      <c r="J125" s="141">
        <f t="shared" si="22"/>
        <v>0</v>
      </c>
      <c r="K125" s="92">
        <v>0</v>
      </c>
      <c r="L125" s="92">
        <v>0</v>
      </c>
      <c r="M125" s="92">
        <f t="shared" si="23"/>
        <v>0</v>
      </c>
      <c r="N125" s="141">
        <f t="shared" si="24"/>
        <v>0</v>
      </c>
      <c r="O125" s="92">
        <v>0</v>
      </c>
      <c r="P125" s="92">
        <v>0</v>
      </c>
      <c r="Q125" s="92">
        <f t="shared" si="25"/>
        <v>0</v>
      </c>
      <c r="R125" s="141">
        <f t="shared" si="26"/>
        <v>0</v>
      </c>
      <c r="S125" s="99">
        <f t="shared" si="27"/>
        <v>0</v>
      </c>
      <c r="T125" s="99">
        <f t="shared" si="27"/>
        <v>0</v>
      </c>
      <c r="U125" s="99"/>
    </row>
    <row r="126" spans="1:21" ht="20.100000000000001" hidden="1" customHeight="1" outlineLevel="1">
      <c r="A126" s="91">
        <v>2156005</v>
      </c>
      <c r="B126" s="88" t="s">
        <v>266</v>
      </c>
      <c r="C126" s="92">
        <f t="shared" si="34"/>
        <v>0</v>
      </c>
      <c r="D126" s="92">
        <f t="shared" si="34"/>
        <v>0</v>
      </c>
      <c r="E126" s="92">
        <f t="shared" si="19"/>
        <v>0</v>
      </c>
      <c r="F126" s="141">
        <f t="shared" si="20"/>
        <v>0</v>
      </c>
      <c r="G126" s="92">
        <v>0</v>
      </c>
      <c r="H126" s="92">
        <v>0</v>
      </c>
      <c r="I126" s="92">
        <f t="shared" si="21"/>
        <v>0</v>
      </c>
      <c r="J126" s="141">
        <f t="shared" si="22"/>
        <v>0</v>
      </c>
      <c r="K126" s="92">
        <v>0</v>
      </c>
      <c r="L126" s="92">
        <v>0</v>
      </c>
      <c r="M126" s="92">
        <f t="shared" si="23"/>
        <v>0</v>
      </c>
      <c r="N126" s="141">
        <f t="shared" si="24"/>
        <v>0</v>
      </c>
      <c r="O126" s="92">
        <v>0</v>
      </c>
      <c r="P126" s="92">
        <v>0</v>
      </c>
      <c r="Q126" s="92">
        <f t="shared" si="25"/>
        <v>0</v>
      </c>
      <c r="R126" s="141">
        <f t="shared" si="26"/>
        <v>0</v>
      </c>
      <c r="S126" s="99">
        <f t="shared" si="27"/>
        <v>0</v>
      </c>
      <c r="T126" s="99">
        <f t="shared" si="27"/>
        <v>0</v>
      </c>
      <c r="U126" s="99"/>
    </row>
    <row r="127" spans="1:21" ht="20.100000000000001" hidden="1" customHeight="1" outlineLevel="1">
      <c r="A127" s="91">
        <v>2156099</v>
      </c>
      <c r="B127" s="88" t="s">
        <v>267</v>
      </c>
      <c r="C127" s="92">
        <f t="shared" si="34"/>
        <v>0</v>
      </c>
      <c r="D127" s="92">
        <f t="shared" si="34"/>
        <v>0</v>
      </c>
      <c r="E127" s="92">
        <f t="shared" si="19"/>
        <v>0</v>
      </c>
      <c r="F127" s="141">
        <f t="shared" si="20"/>
        <v>0</v>
      </c>
      <c r="G127" s="92">
        <v>0</v>
      </c>
      <c r="H127" s="92">
        <v>0</v>
      </c>
      <c r="I127" s="92">
        <f t="shared" si="21"/>
        <v>0</v>
      </c>
      <c r="J127" s="141">
        <f t="shared" si="22"/>
        <v>0</v>
      </c>
      <c r="K127" s="92">
        <v>0</v>
      </c>
      <c r="L127" s="92">
        <v>0</v>
      </c>
      <c r="M127" s="92">
        <f t="shared" si="23"/>
        <v>0</v>
      </c>
      <c r="N127" s="141">
        <f t="shared" si="24"/>
        <v>0</v>
      </c>
      <c r="O127" s="92">
        <v>0</v>
      </c>
      <c r="P127" s="92">
        <v>0</v>
      </c>
      <c r="Q127" s="92">
        <f t="shared" si="25"/>
        <v>0</v>
      </c>
      <c r="R127" s="141">
        <f t="shared" si="26"/>
        <v>0</v>
      </c>
      <c r="S127" s="99">
        <f t="shared" si="27"/>
        <v>0</v>
      </c>
      <c r="T127" s="99">
        <f t="shared" si="27"/>
        <v>0</v>
      </c>
      <c r="U127" s="99"/>
    </row>
    <row r="128" spans="1:21" ht="27" hidden="1" customHeight="1" outlineLevel="1">
      <c r="A128" s="84">
        <v>21561</v>
      </c>
      <c r="B128" s="85" t="s">
        <v>268</v>
      </c>
      <c r="C128" s="86">
        <f>SUM(C129:C133)</f>
        <v>103</v>
      </c>
      <c r="D128" s="86">
        <f>SUM(D129:D133)</f>
        <v>103</v>
      </c>
      <c r="E128" s="86">
        <f t="shared" si="19"/>
        <v>0</v>
      </c>
      <c r="F128" s="139">
        <f t="shared" si="20"/>
        <v>0</v>
      </c>
      <c r="G128" s="86">
        <f>SUM(G129:G133)</f>
        <v>88</v>
      </c>
      <c r="H128" s="86">
        <f>SUM(H129:H133)</f>
        <v>88</v>
      </c>
      <c r="I128" s="86">
        <f t="shared" si="21"/>
        <v>0</v>
      </c>
      <c r="J128" s="139">
        <f t="shared" si="22"/>
        <v>0</v>
      </c>
      <c r="K128" s="86">
        <f>SUM(K129:K133)</f>
        <v>0</v>
      </c>
      <c r="L128" s="86">
        <f>SUM(L129:L133)</f>
        <v>0</v>
      </c>
      <c r="M128" s="86">
        <f t="shared" si="23"/>
        <v>0</v>
      </c>
      <c r="N128" s="139">
        <f t="shared" si="24"/>
        <v>0</v>
      </c>
      <c r="O128" s="86">
        <f>SUM(O129:O133)</f>
        <v>15</v>
      </c>
      <c r="P128" s="86">
        <f>SUM(P129:P133)</f>
        <v>15</v>
      </c>
      <c r="Q128" s="86">
        <f t="shared" si="25"/>
        <v>0</v>
      </c>
      <c r="R128" s="139">
        <f t="shared" si="26"/>
        <v>0</v>
      </c>
      <c r="S128" s="99">
        <f t="shared" si="27"/>
        <v>0</v>
      </c>
      <c r="T128" s="99">
        <f t="shared" si="27"/>
        <v>0</v>
      </c>
      <c r="U128" s="99"/>
    </row>
    <row r="129" spans="1:21" ht="20.100000000000001" hidden="1" customHeight="1" outlineLevel="1">
      <c r="A129" s="91">
        <v>2156101</v>
      </c>
      <c r="B129" s="88" t="s">
        <v>269</v>
      </c>
      <c r="C129" s="92">
        <f t="shared" ref="C129:D133" si="35">G129+K129+O129</f>
        <v>50</v>
      </c>
      <c r="D129" s="92">
        <f t="shared" si="35"/>
        <v>50</v>
      </c>
      <c r="E129" s="92">
        <f t="shared" si="19"/>
        <v>0</v>
      </c>
      <c r="F129" s="141">
        <f t="shared" si="20"/>
        <v>0</v>
      </c>
      <c r="G129" s="92">
        <v>50</v>
      </c>
      <c r="H129" s="92">
        <v>50</v>
      </c>
      <c r="I129" s="92">
        <f t="shared" si="21"/>
        <v>0</v>
      </c>
      <c r="J129" s="141">
        <f t="shared" si="22"/>
        <v>0</v>
      </c>
      <c r="K129" s="92"/>
      <c r="L129" s="92"/>
      <c r="M129" s="92">
        <f t="shared" si="23"/>
        <v>0</v>
      </c>
      <c r="N129" s="141">
        <f t="shared" si="24"/>
        <v>0</v>
      </c>
      <c r="O129" s="92"/>
      <c r="P129" s="92"/>
      <c r="Q129" s="92">
        <f t="shared" si="25"/>
        <v>0</v>
      </c>
      <c r="R129" s="141">
        <f t="shared" si="26"/>
        <v>0</v>
      </c>
      <c r="S129" s="99">
        <f t="shared" si="27"/>
        <v>0</v>
      </c>
      <c r="T129" s="99">
        <f t="shared" si="27"/>
        <v>0</v>
      </c>
      <c r="U129" s="99"/>
    </row>
    <row r="130" spans="1:21" ht="20.100000000000001" hidden="1" customHeight="1" outlineLevel="1">
      <c r="A130" s="91">
        <v>2156102</v>
      </c>
      <c r="B130" s="88" t="s">
        <v>270</v>
      </c>
      <c r="C130" s="92">
        <f t="shared" si="35"/>
        <v>5</v>
      </c>
      <c r="D130" s="92">
        <f t="shared" si="35"/>
        <v>5</v>
      </c>
      <c r="E130" s="92">
        <f t="shared" si="19"/>
        <v>0</v>
      </c>
      <c r="F130" s="141">
        <f t="shared" si="20"/>
        <v>0</v>
      </c>
      <c r="G130" s="92">
        <v>5</v>
      </c>
      <c r="H130" s="92">
        <v>5</v>
      </c>
      <c r="I130" s="92">
        <f t="shared" si="21"/>
        <v>0</v>
      </c>
      <c r="J130" s="141">
        <f t="shared" si="22"/>
        <v>0</v>
      </c>
      <c r="K130" s="92"/>
      <c r="L130" s="92"/>
      <c r="M130" s="92">
        <f t="shared" si="23"/>
        <v>0</v>
      </c>
      <c r="N130" s="141">
        <f t="shared" si="24"/>
        <v>0</v>
      </c>
      <c r="O130" s="92"/>
      <c r="P130" s="92"/>
      <c r="Q130" s="92">
        <f t="shared" si="25"/>
        <v>0</v>
      </c>
      <c r="R130" s="141">
        <f t="shared" si="26"/>
        <v>0</v>
      </c>
      <c r="S130" s="99">
        <f t="shared" si="27"/>
        <v>0</v>
      </c>
      <c r="T130" s="99">
        <f t="shared" si="27"/>
        <v>0</v>
      </c>
      <c r="U130" s="99"/>
    </row>
    <row r="131" spans="1:21" ht="20.100000000000001" hidden="1" customHeight="1" outlineLevel="1">
      <c r="A131" s="91">
        <v>2156103</v>
      </c>
      <c r="B131" s="88" t="s">
        <v>271</v>
      </c>
      <c r="C131" s="92">
        <f t="shared" si="35"/>
        <v>6</v>
      </c>
      <c r="D131" s="92">
        <f t="shared" si="35"/>
        <v>6</v>
      </c>
      <c r="E131" s="92">
        <f t="shared" si="19"/>
        <v>0</v>
      </c>
      <c r="F131" s="141">
        <f t="shared" si="20"/>
        <v>0</v>
      </c>
      <c r="G131" s="92">
        <v>6</v>
      </c>
      <c r="H131" s="92">
        <v>6</v>
      </c>
      <c r="I131" s="92">
        <f t="shared" si="21"/>
        <v>0</v>
      </c>
      <c r="J131" s="141">
        <f t="shared" si="22"/>
        <v>0</v>
      </c>
      <c r="K131" s="92"/>
      <c r="L131" s="92"/>
      <c r="M131" s="92">
        <f t="shared" si="23"/>
        <v>0</v>
      </c>
      <c r="N131" s="141">
        <f t="shared" si="24"/>
        <v>0</v>
      </c>
      <c r="O131" s="92"/>
      <c r="P131" s="92"/>
      <c r="Q131" s="92">
        <f t="shared" si="25"/>
        <v>0</v>
      </c>
      <c r="R131" s="141">
        <f t="shared" si="26"/>
        <v>0</v>
      </c>
      <c r="S131" s="99">
        <f t="shared" si="27"/>
        <v>0</v>
      </c>
      <c r="T131" s="99">
        <f t="shared" si="27"/>
        <v>0</v>
      </c>
      <c r="U131" s="99"/>
    </row>
    <row r="132" spans="1:21" ht="20.100000000000001" hidden="1" customHeight="1" outlineLevel="1">
      <c r="A132" s="91">
        <v>2156104</v>
      </c>
      <c r="B132" s="88" t="s">
        <v>272</v>
      </c>
      <c r="C132" s="92">
        <f t="shared" si="35"/>
        <v>7</v>
      </c>
      <c r="D132" s="92">
        <f t="shared" si="35"/>
        <v>7</v>
      </c>
      <c r="E132" s="92">
        <f t="shared" si="19"/>
        <v>0</v>
      </c>
      <c r="F132" s="141">
        <f t="shared" si="20"/>
        <v>0</v>
      </c>
      <c r="G132" s="92">
        <v>7</v>
      </c>
      <c r="H132" s="92">
        <v>7</v>
      </c>
      <c r="I132" s="92">
        <f t="shared" si="21"/>
        <v>0</v>
      </c>
      <c r="J132" s="141">
        <f t="shared" si="22"/>
        <v>0</v>
      </c>
      <c r="K132" s="92"/>
      <c r="L132" s="92"/>
      <c r="M132" s="92">
        <f t="shared" si="23"/>
        <v>0</v>
      </c>
      <c r="N132" s="141">
        <f t="shared" si="24"/>
        <v>0</v>
      </c>
      <c r="O132" s="92"/>
      <c r="P132" s="92"/>
      <c r="Q132" s="92">
        <f t="shared" si="25"/>
        <v>0</v>
      </c>
      <c r="R132" s="141">
        <f t="shared" si="26"/>
        <v>0</v>
      </c>
      <c r="S132" s="99">
        <f t="shared" si="27"/>
        <v>0</v>
      </c>
      <c r="T132" s="99">
        <f t="shared" si="27"/>
        <v>0</v>
      </c>
      <c r="U132" s="99"/>
    </row>
    <row r="133" spans="1:21" ht="20.100000000000001" hidden="1" customHeight="1" outlineLevel="1">
      <c r="A133" s="91">
        <v>2156199</v>
      </c>
      <c r="B133" s="88" t="s">
        <v>273</v>
      </c>
      <c r="C133" s="92">
        <f t="shared" si="35"/>
        <v>35</v>
      </c>
      <c r="D133" s="92">
        <f t="shared" si="35"/>
        <v>35</v>
      </c>
      <c r="E133" s="92">
        <f t="shared" si="19"/>
        <v>0</v>
      </c>
      <c r="F133" s="141">
        <f t="shared" si="20"/>
        <v>0</v>
      </c>
      <c r="G133" s="92">
        <v>20</v>
      </c>
      <c r="H133" s="92">
        <v>20</v>
      </c>
      <c r="I133" s="92">
        <f t="shared" si="21"/>
        <v>0</v>
      </c>
      <c r="J133" s="141">
        <f t="shared" si="22"/>
        <v>0</v>
      </c>
      <c r="K133" s="92"/>
      <c r="L133" s="92"/>
      <c r="M133" s="92">
        <f t="shared" si="23"/>
        <v>0</v>
      </c>
      <c r="N133" s="141">
        <f t="shared" si="24"/>
        <v>0</v>
      </c>
      <c r="O133" s="92">
        <v>15</v>
      </c>
      <c r="P133" s="92">
        <v>15</v>
      </c>
      <c r="Q133" s="92">
        <f t="shared" si="25"/>
        <v>0</v>
      </c>
      <c r="R133" s="141">
        <f t="shared" si="26"/>
        <v>0</v>
      </c>
      <c r="S133" s="99">
        <f t="shared" si="27"/>
        <v>0</v>
      </c>
      <c r="T133" s="99">
        <f t="shared" si="27"/>
        <v>0</v>
      </c>
      <c r="U133" s="99"/>
    </row>
    <row r="134" spans="1:21" ht="20.100000000000001" hidden="1" customHeight="1" outlineLevel="1">
      <c r="A134" s="84">
        <v>21562</v>
      </c>
      <c r="B134" s="85" t="s">
        <v>274</v>
      </c>
      <c r="C134" s="86">
        <f>SUM(C135:C137)</f>
        <v>0</v>
      </c>
      <c r="D134" s="86">
        <f>SUM(D135:D137)</f>
        <v>0</v>
      </c>
      <c r="E134" s="86">
        <f t="shared" si="19"/>
        <v>0</v>
      </c>
      <c r="F134" s="139">
        <f t="shared" si="20"/>
        <v>0</v>
      </c>
      <c r="G134" s="86">
        <f>SUM(G135:G137)</f>
        <v>0</v>
      </c>
      <c r="H134" s="86">
        <f>SUM(H135:H137)</f>
        <v>0</v>
      </c>
      <c r="I134" s="86">
        <f t="shared" si="21"/>
        <v>0</v>
      </c>
      <c r="J134" s="139">
        <f t="shared" si="22"/>
        <v>0</v>
      </c>
      <c r="K134" s="86">
        <f>SUM(K135:K137)</f>
        <v>0</v>
      </c>
      <c r="L134" s="86">
        <f>SUM(L135:L137)</f>
        <v>0</v>
      </c>
      <c r="M134" s="86">
        <f t="shared" si="23"/>
        <v>0</v>
      </c>
      <c r="N134" s="139">
        <f t="shared" si="24"/>
        <v>0</v>
      </c>
      <c r="O134" s="86">
        <f>SUM(O135:O137)</f>
        <v>0</v>
      </c>
      <c r="P134" s="86">
        <f>SUM(P135:P137)</f>
        <v>0</v>
      </c>
      <c r="Q134" s="86">
        <f t="shared" si="25"/>
        <v>0</v>
      </c>
      <c r="R134" s="139">
        <f t="shared" si="26"/>
        <v>0</v>
      </c>
      <c r="S134" s="99">
        <f t="shared" si="27"/>
        <v>0</v>
      </c>
      <c r="T134" s="99">
        <f t="shared" si="27"/>
        <v>0</v>
      </c>
      <c r="U134" s="99"/>
    </row>
    <row r="135" spans="1:21" ht="20.100000000000001" hidden="1" customHeight="1" outlineLevel="1">
      <c r="A135" s="91">
        <v>2156202</v>
      </c>
      <c r="B135" s="88" t="s">
        <v>275</v>
      </c>
      <c r="C135" s="92">
        <f t="shared" ref="C135:D137" si="36">G135+K135+O135</f>
        <v>0</v>
      </c>
      <c r="D135" s="92">
        <f t="shared" si="36"/>
        <v>0</v>
      </c>
      <c r="E135" s="92">
        <f t="shared" ref="E135:E172" si="37">D135-C135</f>
        <v>0</v>
      </c>
      <c r="F135" s="141">
        <f t="shared" ref="F135:F172" si="38">IF(C135=0,0,E135/C135*100)</f>
        <v>0</v>
      </c>
      <c r="G135" s="92"/>
      <c r="H135" s="92"/>
      <c r="I135" s="92">
        <f t="shared" ref="I135:I172" si="39">H135-G135</f>
        <v>0</v>
      </c>
      <c r="J135" s="141">
        <f t="shared" ref="J135:J172" si="40">IF(G135=0,0,I135/G135*100)</f>
        <v>0</v>
      </c>
      <c r="K135" s="92"/>
      <c r="L135" s="92"/>
      <c r="M135" s="92">
        <f t="shared" ref="M135:M172" si="41">L135-K135</f>
        <v>0</v>
      </c>
      <c r="N135" s="141">
        <f t="shared" ref="N135:N172" si="42">IF(K135=0,0,M135/K135*100)</f>
        <v>0</v>
      </c>
      <c r="O135" s="92"/>
      <c r="P135" s="92"/>
      <c r="Q135" s="92">
        <f t="shared" ref="Q135:Q172" si="43">P135-O135</f>
        <v>0</v>
      </c>
      <c r="R135" s="141">
        <f t="shared" ref="R135:R172" si="44">IF(O135=0,0,Q135/O135*100)</f>
        <v>0</v>
      </c>
      <c r="S135" s="99">
        <f t="shared" ref="S135:T172" si="45">O135+K135+G135-C135</f>
        <v>0</v>
      </c>
      <c r="T135" s="99">
        <f t="shared" si="45"/>
        <v>0</v>
      </c>
      <c r="U135" s="99"/>
    </row>
    <row r="136" spans="1:21" ht="20.100000000000001" hidden="1" customHeight="1" outlineLevel="1">
      <c r="A136" s="91">
        <v>2156299</v>
      </c>
      <c r="B136" s="88" t="s">
        <v>276</v>
      </c>
      <c r="C136" s="92">
        <f t="shared" si="36"/>
        <v>0</v>
      </c>
      <c r="D136" s="92">
        <f t="shared" si="36"/>
        <v>0</v>
      </c>
      <c r="E136" s="92">
        <f t="shared" si="37"/>
        <v>0</v>
      </c>
      <c r="F136" s="141">
        <f t="shared" si="38"/>
        <v>0</v>
      </c>
      <c r="G136" s="92"/>
      <c r="H136" s="92"/>
      <c r="I136" s="92">
        <f t="shared" si="39"/>
        <v>0</v>
      </c>
      <c r="J136" s="141">
        <f t="shared" si="40"/>
        <v>0</v>
      </c>
      <c r="K136" s="92"/>
      <c r="L136" s="92"/>
      <c r="M136" s="92">
        <f t="shared" si="41"/>
        <v>0</v>
      </c>
      <c r="N136" s="141">
        <f t="shared" si="42"/>
        <v>0</v>
      </c>
      <c r="O136" s="92"/>
      <c r="P136" s="92"/>
      <c r="Q136" s="92">
        <f t="shared" si="43"/>
        <v>0</v>
      </c>
      <c r="R136" s="141">
        <f t="shared" si="44"/>
        <v>0</v>
      </c>
      <c r="S136" s="99">
        <f t="shared" si="45"/>
        <v>0</v>
      </c>
      <c r="T136" s="99">
        <f t="shared" si="45"/>
        <v>0</v>
      </c>
      <c r="U136" s="99"/>
    </row>
    <row r="137" spans="1:21" ht="27" hidden="1" customHeight="1" outlineLevel="1">
      <c r="A137" s="93">
        <v>21564</v>
      </c>
      <c r="B137" s="85" t="s">
        <v>277</v>
      </c>
      <c r="C137" s="94">
        <f t="shared" si="36"/>
        <v>0</v>
      </c>
      <c r="D137" s="94">
        <f t="shared" si="36"/>
        <v>0</v>
      </c>
      <c r="E137" s="94">
        <f t="shared" si="37"/>
        <v>0</v>
      </c>
      <c r="F137" s="142">
        <f t="shared" si="38"/>
        <v>0</v>
      </c>
      <c r="G137" s="94"/>
      <c r="H137" s="94"/>
      <c r="I137" s="94">
        <f t="shared" si="39"/>
        <v>0</v>
      </c>
      <c r="J137" s="142">
        <f t="shared" si="40"/>
        <v>0</v>
      </c>
      <c r="K137" s="94"/>
      <c r="L137" s="94"/>
      <c r="M137" s="94">
        <f t="shared" si="41"/>
        <v>0</v>
      </c>
      <c r="N137" s="142">
        <f t="shared" si="42"/>
        <v>0</v>
      </c>
      <c r="O137" s="94"/>
      <c r="P137" s="94"/>
      <c r="Q137" s="94">
        <f t="shared" si="43"/>
        <v>0</v>
      </c>
      <c r="R137" s="142">
        <f t="shared" si="44"/>
        <v>0</v>
      </c>
      <c r="S137" s="99">
        <f t="shared" si="45"/>
        <v>0</v>
      </c>
      <c r="T137" s="99">
        <f t="shared" si="45"/>
        <v>0</v>
      </c>
      <c r="U137" s="99"/>
    </row>
    <row r="138" spans="1:21" ht="20.100000000000001" customHeight="1" collapsed="1">
      <c r="A138" s="81">
        <v>216</v>
      </c>
      <c r="B138" s="82" t="s">
        <v>278</v>
      </c>
      <c r="C138" s="83">
        <f>SUM(C139)</f>
        <v>25</v>
      </c>
      <c r="D138" s="83">
        <f>SUM(D139)</f>
        <v>25</v>
      </c>
      <c r="E138" s="83">
        <f t="shared" si="37"/>
        <v>0</v>
      </c>
      <c r="F138" s="138">
        <f t="shared" si="38"/>
        <v>0</v>
      </c>
      <c r="G138" s="83">
        <f>SUM(G139)</f>
        <v>25</v>
      </c>
      <c r="H138" s="83">
        <f>SUM(H139)</f>
        <v>25</v>
      </c>
      <c r="I138" s="83">
        <f t="shared" si="39"/>
        <v>0</v>
      </c>
      <c r="J138" s="138">
        <f t="shared" si="40"/>
        <v>0</v>
      </c>
      <c r="K138" s="83">
        <f>SUM(K139)</f>
        <v>0</v>
      </c>
      <c r="L138" s="83">
        <f>SUM(L139)</f>
        <v>0</v>
      </c>
      <c r="M138" s="83">
        <f t="shared" si="41"/>
        <v>0</v>
      </c>
      <c r="N138" s="138">
        <f t="shared" si="42"/>
        <v>0</v>
      </c>
      <c r="O138" s="83">
        <f>SUM(O139)</f>
        <v>0</v>
      </c>
      <c r="P138" s="83">
        <f>SUM(P139)</f>
        <v>0</v>
      </c>
      <c r="Q138" s="83">
        <f t="shared" si="43"/>
        <v>0</v>
      </c>
      <c r="R138" s="138">
        <f t="shared" si="44"/>
        <v>0</v>
      </c>
      <c r="S138" s="99">
        <f t="shared" si="45"/>
        <v>0</v>
      </c>
      <c r="T138" s="99">
        <f t="shared" si="45"/>
        <v>0</v>
      </c>
      <c r="U138" s="99"/>
    </row>
    <row r="139" spans="1:21" ht="20.100000000000001" hidden="1" customHeight="1" outlineLevel="1">
      <c r="A139" s="84">
        <v>21660</v>
      </c>
      <c r="B139" s="85" t="s">
        <v>279</v>
      </c>
      <c r="C139" s="86">
        <f>SUM(C140:C144)</f>
        <v>25</v>
      </c>
      <c r="D139" s="86">
        <f>SUM(D140:D144)</f>
        <v>25</v>
      </c>
      <c r="E139" s="86">
        <f t="shared" si="37"/>
        <v>0</v>
      </c>
      <c r="F139" s="139">
        <f t="shared" si="38"/>
        <v>0</v>
      </c>
      <c r="G139" s="86">
        <f>SUM(G140:G144)</f>
        <v>25</v>
      </c>
      <c r="H139" s="86">
        <f>SUM(H140:H144)</f>
        <v>25</v>
      </c>
      <c r="I139" s="86">
        <f t="shared" si="39"/>
        <v>0</v>
      </c>
      <c r="J139" s="139">
        <f t="shared" si="40"/>
        <v>0</v>
      </c>
      <c r="K139" s="86">
        <f>SUM(K140:K144)</f>
        <v>0</v>
      </c>
      <c r="L139" s="86">
        <f>SUM(L140:L144)</f>
        <v>0</v>
      </c>
      <c r="M139" s="86">
        <f t="shared" si="41"/>
        <v>0</v>
      </c>
      <c r="N139" s="139">
        <f t="shared" si="42"/>
        <v>0</v>
      </c>
      <c r="O139" s="86">
        <f>SUM(O140:O144)</f>
        <v>0</v>
      </c>
      <c r="P139" s="86">
        <f>SUM(P140:P144)</f>
        <v>0</v>
      </c>
      <c r="Q139" s="86">
        <f t="shared" si="43"/>
        <v>0</v>
      </c>
      <c r="R139" s="139">
        <f t="shared" si="44"/>
        <v>0</v>
      </c>
      <c r="S139" s="99">
        <f t="shared" si="45"/>
        <v>0</v>
      </c>
      <c r="T139" s="99">
        <f t="shared" si="45"/>
        <v>0</v>
      </c>
      <c r="U139" s="99"/>
    </row>
    <row r="140" spans="1:21" ht="20.100000000000001" hidden="1" customHeight="1" outlineLevel="1">
      <c r="A140" s="91">
        <v>2166001</v>
      </c>
      <c r="B140" s="88" t="s">
        <v>280</v>
      </c>
      <c r="C140" s="92">
        <f t="shared" ref="C140:D144" si="46">G140+K140+O140</f>
        <v>0</v>
      </c>
      <c r="D140" s="92">
        <f t="shared" si="46"/>
        <v>0</v>
      </c>
      <c r="E140" s="92">
        <f t="shared" si="37"/>
        <v>0</v>
      </c>
      <c r="F140" s="141">
        <f t="shared" si="38"/>
        <v>0</v>
      </c>
      <c r="G140" s="92">
        <v>0</v>
      </c>
      <c r="H140" s="92">
        <v>0</v>
      </c>
      <c r="I140" s="92">
        <f t="shared" si="39"/>
        <v>0</v>
      </c>
      <c r="J140" s="141">
        <f t="shared" si="40"/>
        <v>0</v>
      </c>
      <c r="K140" s="92">
        <v>0</v>
      </c>
      <c r="L140" s="92">
        <v>0</v>
      </c>
      <c r="M140" s="92">
        <f t="shared" si="41"/>
        <v>0</v>
      </c>
      <c r="N140" s="141">
        <f t="shared" si="42"/>
        <v>0</v>
      </c>
      <c r="O140" s="92">
        <v>0</v>
      </c>
      <c r="P140" s="92">
        <v>0</v>
      </c>
      <c r="Q140" s="92">
        <f t="shared" si="43"/>
        <v>0</v>
      </c>
      <c r="R140" s="141">
        <f t="shared" si="44"/>
        <v>0</v>
      </c>
      <c r="S140" s="99">
        <f t="shared" si="45"/>
        <v>0</v>
      </c>
      <c r="T140" s="99">
        <f t="shared" si="45"/>
        <v>0</v>
      </c>
      <c r="U140" s="99"/>
    </row>
    <row r="141" spans="1:21" ht="20.100000000000001" hidden="1" customHeight="1" outlineLevel="1">
      <c r="A141" s="91">
        <v>2166002</v>
      </c>
      <c r="B141" s="88" t="s">
        <v>281</v>
      </c>
      <c r="C141" s="92">
        <f t="shared" si="46"/>
        <v>0</v>
      </c>
      <c r="D141" s="92">
        <f t="shared" si="46"/>
        <v>0</v>
      </c>
      <c r="E141" s="92">
        <f t="shared" si="37"/>
        <v>0</v>
      </c>
      <c r="F141" s="141">
        <f t="shared" si="38"/>
        <v>0</v>
      </c>
      <c r="G141" s="92">
        <v>0</v>
      </c>
      <c r="H141" s="92">
        <v>0</v>
      </c>
      <c r="I141" s="92">
        <f t="shared" si="39"/>
        <v>0</v>
      </c>
      <c r="J141" s="141">
        <f t="shared" si="40"/>
        <v>0</v>
      </c>
      <c r="K141" s="92">
        <v>0</v>
      </c>
      <c r="L141" s="92">
        <v>0</v>
      </c>
      <c r="M141" s="92">
        <f t="shared" si="41"/>
        <v>0</v>
      </c>
      <c r="N141" s="141">
        <f t="shared" si="42"/>
        <v>0</v>
      </c>
      <c r="O141" s="92">
        <v>0</v>
      </c>
      <c r="P141" s="92">
        <v>0</v>
      </c>
      <c r="Q141" s="92">
        <f t="shared" si="43"/>
        <v>0</v>
      </c>
      <c r="R141" s="141">
        <f t="shared" si="44"/>
        <v>0</v>
      </c>
      <c r="S141" s="99">
        <f t="shared" si="45"/>
        <v>0</v>
      </c>
      <c r="T141" s="99">
        <f t="shared" si="45"/>
        <v>0</v>
      </c>
      <c r="U141" s="99"/>
    </row>
    <row r="142" spans="1:21" ht="20.100000000000001" hidden="1" customHeight="1" outlineLevel="1">
      <c r="A142" s="91">
        <v>2166003</v>
      </c>
      <c r="B142" s="88" t="s">
        <v>282</v>
      </c>
      <c r="C142" s="92">
        <f t="shared" si="46"/>
        <v>0</v>
      </c>
      <c r="D142" s="92">
        <f t="shared" si="46"/>
        <v>0</v>
      </c>
      <c r="E142" s="92">
        <f t="shared" si="37"/>
        <v>0</v>
      </c>
      <c r="F142" s="141">
        <f t="shared" si="38"/>
        <v>0</v>
      </c>
      <c r="G142" s="92">
        <v>0</v>
      </c>
      <c r="H142" s="92">
        <v>0</v>
      </c>
      <c r="I142" s="92">
        <f t="shared" si="39"/>
        <v>0</v>
      </c>
      <c r="J142" s="141">
        <f t="shared" si="40"/>
        <v>0</v>
      </c>
      <c r="K142" s="92">
        <v>0</v>
      </c>
      <c r="L142" s="92">
        <v>0</v>
      </c>
      <c r="M142" s="92">
        <f t="shared" si="41"/>
        <v>0</v>
      </c>
      <c r="N142" s="141">
        <f t="shared" si="42"/>
        <v>0</v>
      </c>
      <c r="O142" s="92">
        <v>0</v>
      </c>
      <c r="P142" s="92">
        <v>0</v>
      </c>
      <c r="Q142" s="92">
        <f t="shared" si="43"/>
        <v>0</v>
      </c>
      <c r="R142" s="141">
        <f t="shared" si="44"/>
        <v>0</v>
      </c>
      <c r="S142" s="99">
        <f t="shared" si="45"/>
        <v>0</v>
      </c>
      <c r="T142" s="99">
        <f t="shared" si="45"/>
        <v>0</v>
      </c>
      <c r="U142" s="99"/>
    </row>
    <row r="143" spans="1:21" ht="20.100000000000001" hidden="1" customHeight="1" outlineLevel="1">
      <c r="A143" s="91">
        <v>2166004</v>
      </c>
      <c r="B143" s="88" t="s">
        <v>283</v>
      </c>
      <c r="C143" s="92">
        <f t="shared" si="46"/>
        <v>25</v>
      </c>
      <c r="D143" s="92">
        <f t="shared" si="46"/>
        <v>25</v>
      </c>
      <c r="E143" s="92">
        <f t="shared" si="37"/>
        <v>0</v>
      </c>
      <c r="F143" s="141">
        <f t="shared" si="38"/>
        <v>0</v>
      </c>
      <c r="G143" s="92">
        <v>25</v>
      </c>
      <c r="H143" s="92">
        <v>25</v>
      </c>
      <c r="I143" s="92">
        <f t="shared" si="39"/>
        <v>0</v>
      </c>
      <c r="J143" s="141">
        <f t="shared" si="40"/>
        <v>0</v>
      </c>
      <c r="K143" s="92"/>
      <c r="L143" s="92"/>
      <c r="M143" s="92">
        <f t="shared" si="41"/>
        <v>0</v>
      </c>
      <c r="N143" s="141">
        <f t="shared" si="42"/>
        <v>0</v>
      </c>
      <c r="O143" s="92"/>
      <c r="P143" s="92"/>
      <c r="Q143" s="92">
        <f t="shared" si="43"/>
        <v>0</v>
      </c>
      <c r="R143" s="141">
        <f t="shared" si="44"/>
        <v>0</v>
      </c>
      <c r="S143" s="99">
        <f t="shared" si="45"/>
        <v>0</v>
      </c>
      <c r="T143" s="99">
        <f t="shared" si="45"/>
        <v>0</v>
      </c>
      <c r="U143" s="99"/>
    </row>
    <row r="144" spans="1:21" ht="20.100000000000001" hidden="1" customHeight="1" outlineLevel="1">
      <c r="A144" s="91">
        <v>2166099</v>
      </c>
      <c r="B144" s="88" t="s">
        <v>284</v>
      </c>
      <c r="C144" s="92">
        <f t="shared" si="46"/>
        <v>0</v>
      </c>
      <c r="D144" s="92">
        <f t="shared" si="46"/>
        <v>0</v>
      </c>
      <c r="E144" s="92">
        <f t="shared" si="37"/>
        <v>0</v>
      </c>
      <c r="F144" s="141">
        <f t="shared" si="38"/>
        <v>0</v>
      </c>
      <c r="G144" s="92">
        <v>0</v>
      </c>
      <c r="H144" s="92">
        <v>0</v>
      </c>
      <c r="I144" s="92">
        <f t="shared" si="39"/>
        <v>0</v>
      </c>
      <c r="J144" s="141">
        <f t="shared" si="40"/>
        <v>0</v>
      </c>
      <c r="K144" s="92">
        <v>0</v>
      </c>
      <c r="L144" s="92">
        <v>0</v>
      </c>
      <c r="M144" s="92">
        <f t="shared" si="41"/>
        <v>0</v>
      </c>
      <c r="N144" s="141">
        <f t="shared" si="42"/>
        <v>0</v>
      </c>
      <c r="O144" s="92">
        <v>0</v>
      </c>
      <c r="P144" s="92">
        <v>0</v>
      </c>
      <c r="Q144" s="92">
        <f t="shared" si="43"/>
        <v>0</v>
      </c>
      <c r="R144" s="141">
        <f t="shared" si="44"/>
        <v>0</v>
      </c>
      <c r="S144" s="99">
        <f t="shared" si="45"/>
        <v>0</v>
      </c>
      <c r="T144" s="99">
        <f t="shared" si="45"/>
        <v>0</v>
      </c>
      <c r="U144" s="99"/>
    </row>
    <row r="145" spans="1:21" ht="20.100000000000001" customHeight="1" collapsed="1">
      <c r="A145" s="81">
        <v>229</v>
      </c>
      <c r="B145" s="82" t="s">
        <v>285</v>
      </c>
      <c r="C145" s="83">
        <f>SUM(C146:C147)</f>
        <v>5700</v>
      </c>
      <c r="D145" s="83">
        <f>SUM(D146:D147)</f>
        <v>5700</v>
      </c>
      <c r="E145" s="83">
        <f t="shared" si="37"/>
        <v>0</v>
      </c>
      <c r="F145" s="138">
        <f t="shared" si="38"/>
        <v>0</v>
      </c>
      <c r="G145" s="83">
        <f>SUM(G146:G147)</f>
        <v>5700</v>
      </c>
      <c r="H145" s="83">
        <f>SUM(H146:H147)</f>
        <v>5700</v>
      </c>
      <c r="I145" s="83">
        <f t="shared" si="39"/>
        <v>0</v>
      </c>
      <c r="J145" s="138">
        <f t="shared" si="40"/>
        <v>0</v>
      </c>
      <c r="K145" s="83">
        <f>SUM(K146:K147)</f>
        <v>0</v>
      </c>
      <c r="L145" s="83">
        <f>SUM(L146:L147)</f>
        <v>0</v>
      </c>
      <c r="M145" s="83">
        <f t="shared" si="41"/>
        <v>0</v>
      </c>
      <c r="N145" s="138">
        <f t="shared" si="42"/>
        <v>0</v>
      </c>
      <c r="O145" s="83">
        <f>SUM(O146:O147)</f>
        <v>0</v>
      </c>
      <c r="P145" s="83">
        <f>SUM(P146:P147)</f>
        <v>0</v>
      </c>
      <c r="Q145" s="83">
        <f t="shared" si="43"/>
        <v>0</v>
      </c>
      <c r="R145" s="138">
        <f t="shared" si="44"/>
        <v>0</v>
      </c>
      <c r="S145" s="99">
        <f t="shared" si="45"/>
        <v>0</v>
      </c>
      <c r="T145" s="99">
        <f t="shared" si="45"/>
        <v>0</v>
      </c>
      <c r="U145" s="99"/>
    </row>
    <row r="146" spans="1:21" ht="27" hidden="1" customHeight="1" outlineLevel="1">
      <c r="A146" s="84">
        <v>22904</v>
      </c>
      <c r="B146" s="85" t="s">
        <v>286</v>
      </c>
      <c r="C146" s="86">
        <f>G146+K146+O146</f>
        <v>0</v>
      </c>
      <c r="D146" s="86">
        <f>H146+L146+P146</f>
        <v>0</v>
      </c>
      <c r="E146" s="86">
        <f t="shared" si="37"/>
        <v>0</v>
      </c>
      <c r="F146" s="139">
        <f t="shared" si="38"/>
        <v>0</v>
      </c>
      <c r="G146" s="86">
        <v>0</v>
      </c>
      <c r="H146" s="86">
        <v>0</v>
      </c>
      <c r="I146" s="86">
        <f t="shared" si="39"/>
        <v>0</v>
      </c>
      <c r="J146" s="139">
        <f t="shared" si="40"/>
        <v>0</v>
      </c>
      <c r="K146" s="86">
        <v>0</v>
      </c>
      <c r="L146" s="86">
        <v>0</v>
      </c>
      <c r="M146" s="86">
        <f t="shared" si="41"/>
        <v>0</v>
      </c>
      <c r="N146" s="139">
        <f t="shared" si="42"/>
        <v>0</v>
      </c>
      <c r="O146" s="86">
        <v>0</v>
      </c>
      <c r="P146" s="86">
        <v>0</v>
      </c>
      <c r="Q146" s="86">
        <f t="shared" si="43"/>
        <v>0</v>
      </c>
      <c r="R146" s="139">
        <f t="shared" si="44"/>
        <v>0</v>
      </c>
      <c r="S146" s="99">
        <f t="shared" si="45"/>
        <v>0</v>
      </c>
      <c r="T146" s="99">
        <f t="shared" si="45"/>
        <v>0</v>
      </c>
      <c r="U146" s="99"/>
    </row>
    <row r="147" spans="1:21" ht="27" hidden="1" customHeight="1" outlineLevel="1">
      <c r="A147" s="84">
        <v>22960</v>
      </c>
      <c r="B147" s="85" t="s">
        <v>287</v>
      </c>
      <c r="C147" s="86">
        <f>SUM(C148:C157)</f>
        <v>5700</v>
      </c>
      <c r="D147" s="86">
        <f>SUM(D148:D157)</f>
        <v>5700</v>
      </c>
      <c r="E147" s="86">
        <f t="shared" si="37"/>
        <v>0</v>
      </c>
      <c r="F147" s="139">
        <f t="shared" si="38"/>
        <v>0</v>
      </c>
      <c r="G147" s="86">
        <f>SUM(G148:G157)</f>
        <v>5700</v>
      </c>
      <c r="H147" s="86">
        <f>SUM(H148:H157)</f>
        <v>5700</v>
      </c>
      <c r="I147" s="86">
        <f t="shared" si="39"/>
        <v>0</v>
      </c>
      <c r="J147" s="139">
        <f t="shared" si="40"/>
        <v>0</v>
      </c>
      <c r="K147" s="86">
        <f>SUM(K148:K157)</f>
        <v>0</v>
      </c>
      <c r="L147" s="86">
        <f>SUM(L148:L157)</f>
        <v>0</v>
      </c>
      <c r="M147" s="86">
        <f t="shared" si="41"/>
        <v>0</v>
      </c>
      <c r="N147" s="139">
        <f t="shared" si="42"/>
        <v>0</v>
      </c>
      <c r="O147" s="86">
        <f>SUM(O148:O157)</f>
        <v>0</v>
      </c>
      <c r="P147" s="86">
        <f>SUM(P148:P157)</f>
        <v>0</v>
      </c>
      <c r="Q147" s="86">
        <f t="shared" si="43"/>
        <v>0</v>
      </c>
      <c r="R147" s="139">
        <f t="shared" si="44"/>
        <v>0</v>
      </c>
      <c r="S147" s="99">
        <f t="shared" si="45"/>
        <v>0</v>
      </c>
      <c r="T147" s="99">
        <f t="shared" si="45"/>
        <v>0</v>
      </c>
      <c r="U147" s="99"/>
    </row>
    <row r="148" spans="1:21" ht="20.100000000000001" hidden="1" customHeight="1" outlineLevel="1">
      <c r="A148" s="91">
        <v>2296002</v>
      </c>
      <c r="B148" s="88" t="s">
        <v>288</v>
      </c>
      <c r="C148" s="92">
        <f t="shared" ref="C148:D157" si="47">G148+K148+O148</f>
        <v>5266</v>
      </c>
      <c r="D148" s="92">
        <f t="shared" si="47"/>
        <v>5266</v>
      </c>
      <c r="E148" s="92">
        <f t="shared" si="37"/>
        <v>0</v>
      </c>
      <c r="F148" s="141">
        <f t="shared" si="38"/>
        <v>0</v>
      </c>
      <c r="G148" s="92">
        <v>5266</v>
      </c>
      <c r="H148" s="92">
        <v>5266</v>
      </c>
      <c r="I148" s="92">
        <f t="shared" si="39"/>
        <v>0</v>
      </c>
      <c r="J148" s="141">
        <f t="shared" si="40"/>
        <v>0</v>
      </c>
      <c r="K148" s="92"/>
      <c r="L148" s="92"/>
      <c r="M148" s="92">
        <f t="shared" si="41"/>
        <v>0</v>
      </c>
      <c r="N148" s="141">
        <f t="shared" si="42"/>
        <v>0</v>
      </c>
      <c r="O148" s="92"/>
      <c r="P148" s="92"/>
      <c r="Q148" s="92">
        <f t="shared" si="43"/>
        <v>0</v>
      </c>
      <c r="R148" s="141">
        <f t="shared" si="44"/>
        <v>0</v>
      </c>
      <c r="S148" s="99">
        <f t="shared" si="45"/>
        <v>0</v>
      </c>
      <c r="T148" s="99">
        <f t="shared" si="45"/>
        <v>0</v>
      </c>
      <c r="U148" s="99"/>
    </row>
    <row r="149" spans="1:21" ht="20.100000000000001" hidden="1" customHeight="1" outlineLevel="1">
      <c r="A149" s="91">
        <v>2296003</v>
      </c>
      <c r="B149" s="88" t="s">
        <v>289</v>
      </c>
      <c r="C149" s="92">
        <f t="shared" si="47"/>
        <v>85</v>
      </c>
      <c r="D149" s="92">
        <f t="shared" si="47"/>
        <v>85</v>
      </c>
      <c r="E149" s="92">
        <f t="shared" si="37"/>
        <v>0</v>
      </c>
      <c r="F149" s="141">
        <f t="shared" si="38"/>
        <v>0</v>
      </c>
      <c r="G149" s="92">
        <v>85</v>
      </c>
      <c r="H149" s="92">
        <v>85</v>
      </c>
      <c r="I149" s="92">
        <f t="shared" si="39"/>
        <v>0</v>
      </c>
      <c r="J149" s="141">
        <f t="shared" si="40"/>
        <v>0</v>
      </c>
      <c r="K149" s="92"/>
      <c r="L149" s="92"/>
      <c r="M149" s="92">
        <f t="shared" si="41"/>
        <v>0</v>
      </c>
      <c r="N149" s="141">
        <f t="shared" si="42"/>
        <v>0</v>
      </c>
      <c r="O149" s="92"/>
      <c r="P149" s="92"/>
      <c r="Q149" s="92">
        <f t="shared" si="43"/>
        <v>0</v>
      </c>
      <c r="R149" s="141">
        <f t="shared" si="44"/>
        <v>0</v>
      </c>
      <c r="S149" s="99">
        <f t="shared" si="45"/>
        <v>0</v>
      </c>
      <c r="T149" s="99">
        <f t="shared" si="45"/>
        <v>0</v>
      </c>
      <c r="U149" s="99"/>
    </row>
    <row r="150" spans="1:21" ht="20.100000000000001" hidden="1" customHeight="1" outlineLevel="1">
      <c r="A150" s="91">
        <v>2296004</v>
      </c>
      <c r="B150" s="88" t="s">
        <v>290</v>
      </c>
      <c r="C150" s="92">
        <f t="shared" si="47"/>
        <v>83</v>
      </c>
      <c r="D150" s="92">
        <f t="shared" si="47"/>
        <v>83</v>
      </c>
      <c r="E150" s="92">
        <f t="shared" si="37"/>
        <v>0</v>
      </c>
      <c r="F150" s="141">
        <f t="shared" si="38"/>
        <v>0</v>
      </c>
      <c r="G150" s="92">
        <v>83</v>
      </c>
      <c r="H150" s="92">
        <v>83</v>
      </c>
      <c r="I150" s="92">
        <f t="shared" si="39"/>
        <v>0</v>
      </c>
      <c r="J150" s="141">
        <f t="shared" si="40"/>
        <v>0</v>
      </c>
      <c r="K150" s="92"/>
      <c r="L150" s="92"/>
      <c r="M150" s="92">
        <f t="shared" si="41"/>
        <v>0</v>
      </c>
      <c r="N150" s="141">
        <f t="shared" si="42"/>
        <v>0</v>
      </c>
      <c r="O150" s="92"/>
      <c r="P150" s="92"/>
      <c r="Q150" s="92">
        <f t="shared" si="43"/>
        <v>0</v>
      </c>
      <c r="R150" s="141">
        <f t="shared" si="44"/>
        <v>0</v>
      </c>
      <c r="S150" s="99">
        <f t="shared" si="45"/>
        <v>0</v>
      </c>
      <c r="T150" s="99">
        <f t="shared" si="45"/>
        <v>0</v>
      </c>
      <c r="U150" s="99"/>
    </row>
    <row r="151" spans="1:21" ht="20.100000000000001" hidden="1" customHeight="1" outlineLevel="1">
      <c r="A151" s="91">
        <v>2296005</v>
      </c>
      <c r="B151" s="88" t="s">
        <v>291</v>
      </c>
      <c r="C151" s="92">
        <f t="shared" si="47"/>
        <v>0</v>
      </c>
      <c r="D151" s="92">
        <f t="shared" si="47"/>
        <v>0</v>
      </c>
      <c r="E151" s="92">
        <f t="shared" si="37"/>
        <v>0</v>
      </c>
      <c r="F151" s="141">
        <f t="shared" si="38"/>
        <v>0</v>
      </c>
      <c r="G151" s="92">
        <v>0</v>
      </c>
      <c r="H151" s="92">
        <v>0</v>
      </c>
      <c r="I151" s="92">
        <f t="shared" si="39"/>
        <v>0</v>
      </c>
      <c r="J151" s="141">
        <f t="shared" si="40"/>
        <v>0</v>
      </c>
      <c r="K151" s="92"/>
      <c r="L151" s="92"/>
      <c r="M151" s="92">
        <f t="shared" si="41"/>
        <v>0</v>
      </c>
      <c r="N151" s="141">
        <f t="shared" si="42"/>
        <v>0</v>
      </c>
      <c r="O151" s="92"/>
      <c r="P151" s="92"/>
      <c r="Q151" s="92">
        <f t="shared" si="43"/>
        <v>0</v>
      </c>
      <c r="R151" s="141">
        <f t="shared" si="44"/>
        <v>0</v>
      </c>
      <c r="S151" s="99">
        <f t="shared" si="45"/>
        <v>0</v>
      </c>
      <c r="T151" s="99">
        <f t="shared" si="45"/>
        <v>0</v>
      </c>
      <c r="U151" s="99"/>
    </row>
    <row r="152" spans="1:21" ht="20.100000000000001" hidden="1" customHeight="1" outlineLevel="1">
      <c r="A152" s="91">
        <v>2296006</v>
      </c>
      <c r="B152" s="88" t="s">
        <v>292</v>
      </c>
      <c r="C152" s="92">
        <f t="shared" si="47"/>
        <v>266</v>
      </c>
      <c r="D152" s="92">
        <f t="shared" si="47"/>
        <v>266</v>
      </c>
      <c r="E152" s="92">
        <f t="shared" si="37"/>
        <v>0</v>
      </c>
      <c r="F152" s="141">
        <f t="shared" si="38"/>
        <v>0</v>
      </c>
      <c r="G152" s="92">
        <v>266</v>
      </c>
      <c r="H152" s="92">
        <v>266</v>
      </c>
      <c r="I152" s="92">
        <f t="shared" si="39"/>
        <v>0</v>
      </c>
      <c r="J152" s="141">
        <f t="shared" si="40"/>
        <v>0</v>
      </c>
      <c r="K152" s="92"/>
      <c r="L152" s="92"/>
      <c r="M152" s="92">
        <f t="shared" si="41"/>
        <v>0</v>
      </c>
      <c r="N152" s="141">
        <f t="shared" si="42"/>
        <v>0</v>
      </c>
      <c r="O152" s="92"/>
      <c r="P152" s="92"/>
      <c r="Q152" s="92">
        <f t="shared" si="43"/>
        <v>0</v>
      </c>
      <c r="R152" s="141">
        <f t="shared" si="44"/>
        <v>0</v>
      </c>
      <c r="S152" s="99">
        <f t="shared" si="45"/>
        <v>0</v>
      </c>
      <c r="T152" s="99">
        <f t="shared" si="45"/>
        <v>0</v>
      </c>
      <c r="U152" s="99"/>
    </row>
    <row r="153" spans="1:21" ht="20.100000000000001" hidden="1" customHeight="1" outlineLevel="1">
      <c r="A153" s="91">
        <v>2296010</v>
      </c>
      <c r="B153" s="88" t="s">
        <v>293</v>
      </c>
      <c r="C153" s="92">
        <f t="shared" si="47"/>
        <v>0</v>
      </c>
      <c r="D153" s="92">
        <f t="shared" si="47"/>
        <v>0</v>
      </c>
      <c r="E153" s="92">
        <f t="shared" si="37"/>
        <v>0</v>
      </c>
      <c r="F153" s="141">
        <f t="shared" si="38"/>
        <v>0</v>
      </c>
      <c r="G153" s="92">
        <v>0</v>
      </c>
      <c r="H153" s="92">
        <v>0</v>
      </c>
      <c r="I153" s="92">
        <f t="shared" si="39"/>
        <v>0</v>
      </c>
      <c r="J153" s="141">
        <f t="shared" si="40"/>
        <v>0</v>
      </c>
      <c r="K153" s="92"/>
      <c r="L153" s="92"/>
      <c r="M153" s="92">
        <f t="shared" si="41"/>
        <v>0</v>
      </c>
      <c r="N153" s="141">
        <f t="shared" si="42"/>
        <v>0</v>
      </c>
      <c r="O153" s="92"/>
      <c r="P153" s="92"/>
      <c r="Q153" s="92">
        <f t="shared" si="43"/>
        <v>0</v>
      </c>
      <c r="R153" s="141">
        <f t="shared" si="44"/>
        <v>0</v>
      </c>
      <c r="S153" s="99">
        <f t="shared" si="45"/>
        <v>0</v>
      </c>
      <c r="T153" s="99">
        <f t="shared" si="45"/>
        <v>0</v>
      </c>
      <c r="U153" s="99"/>
    </row>
    <row r="154" spans="1:21" ht="20.100000000000001" hidden="1" customHeight="1" outlineLevel="1">
      <c r="A154" s="91">
        <v>2296011</v>
      </c>
      <c r="B154" s="88" t="s">
        <v>294</v>
      </c>
      <c r="C154" s="92">
        <f t="shared" si="47"/>
        <v>0</v>
      </c>
      <c r="D154" s="92">
        <f t="shared" si="47"/>
        <v>0</v>
      </c>
      <c r="E154" s="92">
        <f t="shared" si="37"/>
        <v>0</v>
      </c>
      <c r="F154" s="141">
        <f t="shared" si="38"/>
        <v>0</v>
      </c>
      <c r="G154" s="92">
        <v>0</v>
      </c>
      <c r="H154" s="92">
        <v>0</v>
      </c>
      <c r="I154" s="92">
        <f t="shared" si="39"/>
        <v>0</v>
      </c>
      <c r="J154" s="141">
        <f t="shared" si="40"/>
        <v>0</v>
      </c>
      <c r="K154" s="92"/>
      <c r="L154" s="92"/>
      <c r="M154" s="92">
        <f t="shared" si="41"/>
        <v>0</v>
      </c>
      <c r="N154" s="141">
        <f t="shared" si="42"/>
        <v>0</v>
      </c>
      <c r="O154" s="92"/>
      <c r="P154" s="92"/>
      <c r="Q154" s="92">
        <f t="shared" si="43"/>
        <v>0</v>
      </c>
      <c r="R154" s="141">
        <f t="shared" si="44"/>
        <v>0</v>
      </c>
      <c r="S154" s="99">
        <f t="shared" si="45"/>
        <v>0</v>
      </c>
      <c r="T154" s="99">
        <f t="shared" si="45"/>
        <v>0</v>
      </c>
      <c r="U154" s="99"/>
    </row>
    <row r="155" spans="1:21" ht="20.100000000000001" hidden="1" customHeight="1" outlineLevel="1">
      <c r="A155" s="91">
        <v>2296012</v>
      </c>
      <c r="B155" s="88" t="s">
        <v>295</v>
      </c>
      <c r="C155" s="92">
        <f t="shared" si="47"/>
        <v>0</v>
      </c>
      <c r="D155" s="92">
        <f t="shared" si="47"/>
        <v>0</v>
      </c>
      <c r="E155" s="92">
        <f t="shared" si="37"/>
        <v>0</v>
      </c>
      <c r="F155" s="141">
        <f t="shared" si="38"/>
        <v>0</v>
      </c>
      <c r="G155" s="92">
        <v>0</v>
      </c>
      <c r="H155" s="92">
        <v>0</v>
      </c>
      <c r="I155" s="92">
        <f t="shared" si="39"/>
        <v>0</v>
      </c>
      <c r="J155" s="141">
        <f t="shared" si="40"/>
        <v>0</v>
      </c>
      <c r="K155" s="92"/>
      <c r="L155" s="92"/>
      <c r="M155" s="92">
        <f t="shared" si="41"/>
        <v>0</v>
      </c>
      <c r="N155" s="141">
        <f t="shared" si="42"/>
        <v>0</v>
      </c>
      <c r="O155" s="92"/>
      <c r="P155" s="92"/>
      <c r="Q155" s="92">
        <f t="shared" si="43"/>
        <v>0</v>
      </c>
      <c r="R155" s="141">
        <f t="shared" si="44"/>
        <v>0</v>
      </c>
      <c r="S155" s="99">
        <f t="shared" si="45"/>
        <v>0</v>
      </c>
      <c r="T155" s="99">
        <f t="shared" si="45"/>
        <v>0</v>
      </c>
      <c r="U155" s="99"/>
    </row>
    <row r="156" spans="1:21" ht="27" hidden="1" customHeight="1" outlineLevel="1">
      <c r="A156" s="91">
        <v>2296013</v>
      </c>
      <c r="B156" s="88" t="s">
        <v>296</v>
      </c>
      <c r="C156" s="92">
        <f t="shared" si="47"/>
        <v>0</v>
      </c>
      <c r="D156" s="92">
        <f t="shared" si="47"/>
        <v>0</v>
      </c>
      <c r="E156" s="92">
        <f t="shared" si="37"/>
        <v>0</v>
      </c>
      <c r="F156" s="141">
        <f t="shared" si="38"/>
        <v>0</v>
      </c>
      <c r="G156" s="92">
        <v>0</v>
      </c>
      <c r="H156" s="92">
        <v>0</v>
      </c>
      <c r="I156" s="92">
        <f t="shared" si="39"/>
        <v>0</v>
      </c>
      <c r="J156" s="141">
        <f t="shared" si="40"/>
        <v>0</v>
      </c>
      <c r="K156" s="92"/>
      <c r="L156" s="92"/>
      <c r="M156" s="92">
        <f t="shared" si="41"/>
        <v>0</v>
      </c>
      <c r="N156" s="141">
        <f t="shared" si="42"/>
        <v>0</v>
      </c>
      <c r="O156" s="92"/>
      <c r="P156" s="92"/>
      <c r="Q156" s="92">
        <f t="shared" si="43"/>
        <v>0</v>
      </c>
      <c r="R156" s="141">
        <f t="shared" si="44"/>
        <v>0</v>
      </c>
      <c r="S156" s="99">
        <f t="shared" si="45"/>
        <v>0</v>
      </c>
      <c r="T156" s="99">
        <f t="shared" si="45"/>
        <v>0</v>
      </c>
      <c r="U156" s="99"/>
    </row>
    <row r="157" spans="1:21" ht="27" hidden="1" customHeight="1" outlineLevel="1">
      <c r="A157" s="91">
        <v>2296099</v>
      </c>
      <c r="B157" s="88" t="s">
        <v>297</v>
      </c>
      <c r="C157" s="92">
        <f t="shared" si="47"/>
        <v>0</v>
      </c>
      <c r="D157" s="92">
        <f t="shared" si="47"/>
        <v>0</v>
      </c>
      <c r="E157" s="92">
        <f t="shared" si="37"/>
        <v>0</v>
      </c>
      <c r="F157" s="141">
        <f t="shared" si="38"/>
        <v>0</v>
      </c>
      <c r="G157" s="92"/>
      <c r="H157" s="92"/>
      <c r="I157" s="92">
        <f t="shared" si="39"/>
        <v>0</v>
      </c>
      <c r="J157" s="141">
        <f t="shared" si="40"/>
        <v>0</v>
      </c>
      <c r="K157" s="92"/>
      <c r="L157" s="92"/>
      <c r="M157" s="92">
        <f t="shared" si="41"/>
        <v>0</v>
      </c>
      <c r="N157" s="141">
        <f t="shared" si="42"/>
        <v>0</v>
      </c>
      <c r="O157" s="92"/>
      <c r="P157" s="92"/>
      <c r="Q157" s="92">
        <f t="shared" si="43"/>
        <v>0</v>
      </c>
      <c r="R157" s="141">
        <f t="shared" si="44"/>
        <v>0</v>
      </c>
      <c r="S157" s="99">
        <f t="shared" si="45"/>
        <v>0</v>
      </c>
      <c r="T157" s="99">
        <f t="shared" si="45"/>
        <v>0</v>
      </c>
      <c r="U157" s="99"/>
    </row>
    <row r="158" spans="1:21" ht="20.100000000000001" customHeight="1" collapsed="1">
      <c r="A158" s="81" t="s">
        <v>298</v>
      </c>
      <c r="B158" s="82" t="s">
        <v>299</v>
      </c>
      <c r="C158" s="83">
        <f>C159</f>
        <v>15537</v>
      </c>
      <c r="D158" s="83">
        <f>D159</f>
        <v>15537</v>
      </c>
      <c r="E158" s="83">
        <f t="shared" si="37"/>
        <v>0</v>
      </c>
      <c r="F158" s="138">
        <f t="shared" si="38"/>
        <v>0</v>
      </c>
      <c r="G158" s="83">
        <f>G159</f>
        <v>15537</v>
      </c>
      <c r="H158" s="83">
        <f>H159</f>
        <v>15537</v>
      </c>
      <c r="I158" s="83">
        <f t="shared" si="39"/>
        <v>0</v>
      </c>
      <c r="J158" s="138">
        <f t="shared" si="40"/>
        <v>0</v>
      </c>
      <c r="K158" s="83">
        <f>K159</f>
        <v>0</v>
      </c>
      <c r="L158" s="83">
        <f>L159</f>
        <v>0</v>
      </c>
      <c r="M158" s="83">
        <f t="shared" si="41"/>
        <v>0</v>
      </c>
      <c r="N158" s="138">
        <f t="shared" si="42"/>
        <v>0</v>
      </c>
      <c r="O158" s="83">
        <f>O159</f>
        <v>0</v>
      </c>
      <c r="P158" s="83">
        <f>P159</f>
        <v>0</v>
      </c>
      <c r="Q158" s="83">
        <f t="shared" si="43"/>
        <v>0</v>
      </c>
      <c r="R158" s="138">
        <f t="shared" si="44"/>
        <v>0</v>
      </c>
      <c r="S158" s="99">
        <f t="shared" si="45"/>
        <v>0</v>
      </c>
      <c r="T158" s="99">
        <f t="shared" si="45"/>
        <v>0</v>
      </c>
      <c r="U158" s="99"/>
    </row>
    <row r="159" spans="1:21" ht="27" hidden="1" customHeight="1" outlineLevel="1">
      <c r="A159" s="84" t="s">
        <v>300</v>
      </c>
      <c r="B159" s="85" t="s">
        <v>301</v>
      </c>
      <c r="C159" s="86">
        <f>SUM(C160:C161)</f>
        <v>15537</v>
      </c>
      <c r="D159" s="86">
        <f>SUM(D160:D161)</f>
        <v>15537</v>
      </c>
      <c r="E159" s="86">
        <f t="shared" si="37"/>
        <v>0</v>
      </c>
      <c r="F159" s="139">
        <f t="shared" si="38"/>
        <v>0</v>
      </c>
      <c r="G159" s="86">
        <f>SUM(G160:G161)</f>
        <v>15537</v>
      </c>
      <c r="H159" s="86">
        <f>SUM(H160:H161)</f>
        <v>15537</v>
      </c>
      <c r="I159" s="86">
        <f t="shared" si="39"/>
        <v>0</v>
      </c>
      <c r="J159" s="139">
        <f t="shared" si="40"/>
        <v>0</v>
      </c>
      <c r="K159" s="86">
        <f>SUM(K160:K161)</f>
        <v>0</v>
      </c>
      <c r="L159" s="86">
        <f>SUM(L160:L161)</f>
        <v>0</v>
      </c>
      <c r="M159" s="86">
        <f t="shared" si="41"/>
        <v>0</v>
      </c>
      <c r="N159" s="139">
        <f t="shared" si="42"/>
        <v>0</v>
      </c>
      <c r="O159" s="86">
        <f>SUM(O160:O161)</f>
        <v>0</v>
      </c>
      <c r="P159" s="86">
        <f>SUM(P160:P161)</f>
        <v>0</v>
      </c>
      <c r="Q159" s="86">
        <f t="shared" si="43"/>
        <v>0</v>
      </c>
      <c r="R159" s="139">
        <f t="shared" si="44"/>
        <v>0</v>
      </c>
      <c r="S159" s="99">
        <f t="shared" si="45"/>
        <v>0</v>
      </c>
      <c r="T159" s="99">
        <f t="shared" si="45"/>
        <v>0</v>
      </c>
      <c r="U159" s="99"/>
    </row>
    <row r="160" spans="1:21" ht="27" hidden="1" customHeight="1" outlineLevel="1">
      <c r="A160" s="87" t="s">
        <v>302</v>
      </c>
      <c r="B160" s="88" t="s">
        <v>303</v>
      </c>
      <c r="C160" s="92">
        <f>G160+K160+O160</f>
        <v>15537</v>
      </c>
      <c r="D160" s="92">
        <f>H160+L160+P160</f>
        <v>15537</v>
      </c>
      <c r="E160" s="92">
        <f t="shared" si="37"/>
        <v>0</v>
      </c>
      <c r="F160" s="141">
        <f t="shared" si="38"/>
        <v>0</v>
      </c>
      <c r="G160" s="92">
        <v>15537</v>
      </c>
      <c r="H160" s="92">
        <v>15537</v>
      </c>
      <c r="I160" s="92">
        <f t="shared" si="39"/>
        <v>0</v>
      </c>
      <c r="J160" s="141">
        <f t="shared" si="40"/>
        <v>0</v>
      </c>
      <c r="K160" s="92"/>
      <c r="L160" s="92"/>
      <c r="M160" s="92">
        <f t="shared" si="41"/>
        <v>0</v>
      </c>
      <c r="N160" s="141">
        <f t="shared" si="42"/>
        <v>0</v>
      </c>
      <c r="O160" s="92"/>
      <c r="P160" s="92"/>
      <c r="Q160" s="92">
        <f t="shared" si="43"/>
        <v>0</v>
      </c>
      <c r="R160" s="141">
        <f t="shared" si="44"/>
        <v>0</v>
      </c>
      <c r="S160" s="99">
        <f t="shared" si="45"/>
        <v>0</v>
      </c>
      <c r="T160" s="99">
        <f t="shared" si="45"/>
        <v>0</v>
      </c>
      <c r="U160" s="99"/>
    </row>
    <row r="161" spans="1:21" ht="27" hidden="1" customHeight="1" outlineLevel="1">
      <c r="A161" s="87" t="s">
        <v>304</v>
      </c>
      <c r="B161" s="88" t="s">
        <v>305</v>
      </c>
      <c r="C161" s="92">
        <f>G161+K161+O161</f>
        <v>0</v>
      </c>
      <c r="D161" s="92">
        <f>H161+L161+P161</f>
        <v>0</v>
      </c>
      <c r="E161" s="92">
        <f t="shared" si="37"/>
        <v>0</v>
      </c>
      <c r="F161" s="141">
        <f t="shared" si="38"/>
        <v>0</v>
      </c>
      <c r="G161" s="92">
        <v>0</v>
      </c>
      <c r="H161" s="92">
        <v>0</v>
      </c>
      <c r="I161" s="92">
        <f t="shared" si="39"/>
        <v>0</v>
      </c>
      <c r="J161" s="141">
        <f t="shared" si="40"/>
        <v>0</v>
      </c>
      <c r="K161" s="92">
        <v>0</v>
      </c>
      <c r="L161" s="92">
        <v>0</v>
      </c>
      <c r="M161" s="92">
        <f t="shared" si="41"/>
        <v>0</v>
      </c>
      <c r="N161" s="141">
        <f t="shared" si="42"/>
        <v>0</v>
      </c>
      <c r="O161" s="92">
        <v>0</v>
      </c>
      <c r="P161" s="92">
        <v>0</v>
      </c>
      <c r="Q161" s="92">
        <f t="shared" si="43"/>
        <v>0</v>
      </c>
      <c r="R161" s="141">
        <f t="shared" si="44"/>
        <v>0</v>
      </c>
      <c r="S161" s="99">
        <f t="shared" si="45"/>
        <v>0</v>
      </c>
      <c r="T161" s="99">
        <f t="shared" si="45"/>
        <v>0</v>
      </c>
      <c r="U161" s="99"/>
    </row>
    <row r="162" spans="1:21" ht="20.100000000000001" customHeight="1" collapsed="1">
      <c r="A162" s="81" t="s">
        <v>306</v>
      </c>
      <c r="B162" s="82" t="s">
        <v>307</v>
      </c>
      <c r="C162" s="83">
        <f>C163</f>
        <v>0</v>
      </c>
      <c r="D162" s="83">
        <f>D163</f>
        <v>490</v>
      </c>
      <c r="E162" s="83">
        <f t="shared" si="37"/>
        <v>490</v>
      </c>
      <c r="F162" s="138">
        <f t="shared" si="38"/>
        <v>0</v>
      </c>
      <c r="G162" s="83">
        <f>G163</f>
        <v>0</v>
      </c>
      <c r="H162" s="83">
        <f>H163</f>
        <v>490</v>
      </c>
      <c r="I162" s="83">
        <f t="shared" si="39"/>
        <v>490</v>
      </c>
      <c r="J162" s="138">
        <f t="shared" si="40"/>
        <v>0</v>
      </c>
      <c r="K162" s="83">
        <f>K163</f>
        <v>0</v>
      </c>
      <c r="L162" s="83">
        <f>L163</f>
        <v>0</v>
      </c>
      <c r="M162" s="83">
        <f t="shared" si="41"/>
        <v>0</v>
      </c>
      <c r="N162" s="138">
        <f t="shared" si="42"/>
        <v>0</v>
      </c>
      <c r="O162" s="83">
        <f>O163</f>
        <v>0</v>
      </c>
      <c r="P162" s="83">
        <f>P163</f>
        <v>0</v>
      </c>
      <c r="Q162" s="83">
        <f t="shared" si="43"/>
        <v>0</v>
      </c>
      <c r="R162" s="138">
        <f t="shared" si="44"/>
        <v>0</v>
      </c>
      <c r="S162" s="99">
        <f t="shared" si="45"/>
        <v>0</v>
      </c>
      <c r="T162" s="99">
        <f t="shared" si="45"/>
        <v>0</v>
      </c>
      <c r="U162" s="99"/>
    </row>
    <row r="163" spans="1:21" ht="27" hidden="1" customHeight="1" outlineLevel="1">
      <c r="A163" s="84" t="s">
        <v>308</v>
      </c>
      <c r="B163" s="85" t="s">
        <v>309</v>
      </c>
      <c r="C163" s="86">
        <f>SUM(C164:C165)</f>
        <v>0</v>
      </c>
      <c r="D163" s="86">
        <f>SUM(D164:D165)</f>
        <v>490</v>
      </c>
      <c r="E163" s="86">
        <f t="shared" si="37"/>
        <v>490</v>
      </c>
      <c r="F163" s="139">
        <f t="shared" si="38"/>
        <v>0</v>
      </c>
      <c r="G163" s="86">
        <f>SUM(G164:G165)</f>
        <v>0</v>
      </c>
      <c r="H163" s="86">
        <f>SUM(H164:H165)</f>
        <v>490</v>
      </c>
      <c r="I163" s="86">
        <f t="shared" si="39"/>
        <v>490</v>
      </c>
      <c r="J163" s="139">
        <f t="shared" si="40"/>
        <v>0</v>
      </c>
      <c r="K163" s="86">
        <f>SUM(K164:K165)</f>
        <v>0</v>
      </c>
      <c r="L163" s="86">
        <f>SUM(L164:L165)</f>
        <v>0</v>
      </c>
      <c r="M163" s="86">
        <f t="shared" si="41"/>
        <v>0</v>
      </c>
      <c r="N163" s="139">
        <f t="shared" si="42"/>
        <v>0</v>
      </c>
      <c r="O163" s="86">
        <f>SUM(O164:O165)</f>
        <v>0</v>
      </c>
      <c r="P163" s="86">
        <f>SUM(P164:P165)</f>
        <v>0</v>
      </c>
      <c r="Q163" s="86">
        <f t="shared" si="43"/>
        <v>0</v>
      </c>
      <c r="R163" s="139">
        <f t="shared" si="44"/>
        <v>0</v>
      </c>
      <c r="S163" s="99">
        <f t="shared" si="45"/>
        <v>0</v>
      </c>
      <c r="T163" s="99">
        <f t="shared" si="45"/>
        <v>0</v>
      </c>
      <c r="U163" s="99"/>
    </row>
    <row r="164" spans="1:21" ht="27" hidden="1" customHeight="1" outlineLevel="1">
      <c r="A164" s="87" t="s">
        <v>310</v>
      </c>
      <c r="B164" s="88" t="s">
        <v>311</v>
      </c>
      <c r="C164" s="92">
        <f>G164+K164+O164</f>
        <v>0</v>
      </c>
      <c r="D164" s="92">
        <f>H164+L164+P164</f>
        <v>490</v>
      </c>
      <c r="E164" s="92">
        <f t="shared" si="37"/>
        <v>490</v>
      </c>
      <c r="F164" s="141">
        <f t="shared" si="38"/>
        <v>0</v>
      </c>
      <c r="G164" s="92"/>
      <c r="H164" s="92">
        <v>490</v>
      </c>
      <c r="I164" s="92">
        <f t="shared" si="39"/>
        <v>490</v>
      </c>
      <c r="J164" s="141">
        <f t="shared" si="40"/>
        <v>0</v>
      </c>
      <c r="K164" s="92"/>
      <c r="L164" s="92"/>
      <c r="M164" s="92">
        <f t="shared" si="41"/>
        <v>0</v>
      </c>
      <c r="N164" s="141">
        <f t="shared" si="42"/>
        <v>0</v>
      </c>
      <c r="O164" s="92"/>
      <c r="P164" s="92"/>
      <c r="Q164" s="92">
        <f t="shared" si="43"/>
        <v>0</v>
      </c>
      <c r="R164" s="141">
        <f t="shared" si="44"/>
        <v>0</v>
      </c>
      <c r="S164" s="99">
        <f t="shared" si="45"/>
        <v>0</v>
      </c>
      <c r="T164" s="99">
        <f t="shared" si="45"/>
        <v>0</v>
      </c>
      <c r="U164" s="99"/>
    </row>
    <row r="165" spans="1:21" ht="27" hidden="1" customHeight="1" outlineLevel="1">
      <c r="A165" s="87" t="s">
        <v>312</v>
      </c>
      <c r="B165" s="88" t="s">
        <v>313</v>
      </c>
      <c r="C165" s="92">
        <f>G165+K165+O165</f>
        <v>0</v>
      </c>
      <c r="D165" s="92">
        <f>H165+L165+P165</f>
        <v>0</v>
      </c>
      <c r="E165" s="92">
        <f t="shared" si="37"/>
        <v>0</v>
      </c>
      <c r="F165" s="141">
        <f t="shared" si="38"/>
        <v>0</v>
      </c>
      <c r="G165" s="92"/>
      <c r="H165" s="92"/>
      <c r="I165" s="92">
        <f t="shared" si="39"/>
        <v>0</v>
      </c>
      <c r="J165" s="141">
        <f t="shared" si="40"/>
        <v>0</v>
      </c>
      <c r="K165" s="92"/>
      <c r="L165" s="92"/>
      <c r="M165" s="92">
        <f t="shared" si="41"/>
        <v>0</v>
      </c>
      <c r="N165" s="141">
        <f t="shared" si="42"/>
        <v>0</v>
      </c>
      <c r="O165" s="92"/>
      <c r="P165" s="92"/>
      <c r="Q165" s="92">
        <f t="shared" si="43"/>
        <v>0</v>
      </c>
      <c r="R165" s="141">
        <f t="shared" si="44"/>
        <v>0</v>
      </c>
      <c r="S165" s="99">
        <f t="shared" si="45"/>
        <v>0</v>
      </c>
      <c r="T165" s="99">
        <f t="shared" si="45"/>
        <v>0</v>
      </c>
      <c r="U165" s="99"/>
    </row>
    <row r="166" spans="1:21" ht="20.100000000000001" customHeight="1">
      <c r="A166" s="95"/>
      <c r="B166" s="96" t="s">
        <v>314</v>
      </c>
      <c r="C166" s="80">
        <f>SUM(C167:C170)</f>
        <v>56947</v>
      </c>
      <c r="D166" s="80">
        <f>SUM(D167:D170)</f>
        <v>536686</v>
      </c>
      <c r="E166" s="80">
        <f t="shared" si="37"/>
        <v>479739</v>
      </c>
      <c r="F166" s="137">
        <f t="shared" si="38"/>
        <v>842.4306811596748</v>
      </c>
      <c r="G166" s="80">
        <f>SUM(G167:G170)</f>
        <v>61947</v>
      </c>
      <c r="H166" s="80">
        <f>SUM(H167:H170)</f>
        <v>541686</v>
      </c>
      <c r="I166" s="80">
        <f t="shared" si="39"/>
        <v>479739</v>
      </c>
      <c r="J166" s="137">
        <f t="shared" si="40"/>
        <v>774.43459731706139</v>
      </c>
      <c r="K166" s="80">
        <f>SUM(K167:K170)</f>
        <v>0</v>
      </c>
      <c r="L166" s="80">
        <f>SUM(L167:L170)</f>
        <v>0</v>
      </c>
      <c r="M166" s="80">
        <f t="shared" si="41"/>
        <v>0</v>
      </c>
      <c r="N166" s="137">
        <f t="shared" si="42"/>
        <v>0</v>
      </c>
      <c r="O166" s="80">
        <f>SUM(O167:O170)</f>
        <v>0</v>
      </c>
      <c r="P166" s="80">
        <f>SUM(P167:P170)</f>
        <v>0</v>
      </c>
      <c r="Q166" s="80">
        <f t="shared" si="43"/>
        <v>0</v>
      </c>
      <c r="R166" s="137">
        <f t="shared" si="44"/>
        <v>0</v>
      </c>
      <c r="S166" s="99">
        <f t="shared" si="45"/>
        <v>5000</v>
      </c>
      <c r="T166" s="99">
        <f t="shared" si="45"/>
        <v>5000</v>
      </c>
      <c r="U166" s="99"/>
    </row>
    <row r="167" spans="1:21" ht="20.100000000000001" customHeight="1">
      <c r="A167" s="97"/>
      <c r="B167" s="98" t="s">
        <v>315</v>
      </c>
      <c r="C167" s="92">
        <f>G167+K167+O167</f>
        <v>0</v>
      </c>
      <c r="D167" s="92">
        <f>H167+L167+P167</f>
        <v>0</v>
      </c>
      <c r="E167" s="92">
        <f t="shared" si="37"/>
        <v>0</v>
      </c>
      <c r="F167" s="141">
        <f t="shared" si="38"/>
        <v>0</v>
      </c>
      <c r="G167" s="92"/>
      <c r="H167" s="92"/>
      <c r="I167" s="92">
        <f t="shared" si="39"/>
        <v>0</v>
      </c>
      <c r="J167" s="141">
        <f t="shared" si="40"/>
        <v>0</v>
      </c>
      <c r="K167" s="92"/>
      <c r="L167" s="92"/>
      <c r="M167" s="92">
        <f t="shared" si="41"/>
        <v>0</v>
      </c>
      <c r="N167" s="141">
        <f t="shared" si="42"/>
        <v>0</v>
      </c>
      <c r="O167" s="92"/>
      <c r="P167" s="92"/>
      <c r="Q167" s="92">
        <f t="shared" si="43"/>
        <v>0</v>
      </c>
      <c r="R167" s="141">
        <f t="shared" si="44"/>
        <v>0</v>
      </c>
      <c r="S167" s="99">
        <f t="shared" si="45"/>
        <v>0</v>
      </c>
      <c r="T167" s="99">
        <f t="shared" si="45"/>
        <v>0</v>
      </c>
      <c r="U167" s="99"/>
    </row>
    <row r="168" spans="1:21" ht="20.100000000000001" customHeight="1">
      <c r="A168" s="97"/>
      <c r="B168" s="98" t="s">
        <v>316</v>
      </c>
      <c r="C168" s="92">
        <f>G168+K168+O168-5000</f>
        <v>0</v>
      </c>
      <c r="D168" s="92"/>
      <c r="E168" s="92">
        <f t="shared" si="37"/>
        <v>0</v>
      </c>
      <c r="F168" s="141">
        <f t="shared" si="38"/>
        <v>0</v>
      </c>
      <c r="G168" s="92">
        <v>5000</v>
      </c>
      <c r="H168" s="92">
        <v>5000</v>
      </c>
      <c r="I168" s="92">
        <f t="shared" si="39"/>
        <v>0</v>
      </c>
      <c r="J168" s="141">
        <f t="shared" si="40"/>
        <v>0</v>
      </c>
      <c r="K168" s="92"/>
      <c r="L168" s="92"/>
      <c r="M168" s="92">
        <f t="shared" si="41"/>
        <v>0</v>
      </c>
      <c r="N168" s="141">
        <f t="shared" si="42"/>
        <v>0</v>
      </c>
      <c r="O168" s="92"/>
      <c r="P168" s="92"/>
      <c r="Q168" s="92">
        <f t="shared" si="43"/>
        <v>0</v>
      </c>
      <c r="R168" s="141">
        <f t="shared" si="44"/>
        <v>0</v>
      </c>
      <c r="S168" s="99">
        <f t="shared" si="45"/>
        <v>5000</v>
      </c>
      <c r="T168" s="99">
        <f t="shared" si="45"/>
        <v>5000</v>
      </c>
      <c r="U168" s="99"/>
    </row>
    <row r="169" spans="1:21" ht="20.100000000000001" customHeight="1">
      <c r="A169" s="97"/>
      <c r="B169" s="98" t="s">
        <v>317</v>
      </c>
      <c r="C169" s="92">
        <f>G169+K169+O169</f>
        <v>56947</v>
      </c>
      <c r="D169" s="92">
        <f>H169+L169+P169</f>
        <v>56947</v>
      </c>
      <c r="E169" s="92">
        <f t="shared" si="37"/>
        <v>0</v>
      </c>
      <c r="F169" s="141">
        <f t="shared" si="38"/>
        <v>0</v>
      </c>
      <c r="G169" s="92">
        <v>56947</v>
      </c>
      <c r="H169" s="92">
        <v>56947</v>
      </c>
      <c r="I169" s="92">
        <f t="shared" si="39"/>
        <v>0</v>
      </c>
      <c r="J169" s="141">
        <f t="shared" si="40"/>
        <v>0</v>
      </c>
      <c r="K169" s="92"/>
      <c r="L169" s="92"/>
      <c r="M169" s="92">
        <f t="shared" si="41"/>
        <v>0</v>
      </c>
      <c r="N169" s="141">
        <f t="shared" si="42"/>
        <v>0</v>
      </c>
      <c r="O169" s="92"/>
      <c r="P169" s="92"/>
      <c r="Q169" s="92">
        <f t="shared" si="43"/>
        <v>0</v>
      </c>
      <c r="R169" s="141">
        <f t="shared" si="44"/>
        <v>0</v>
      </c>
      <c r="S169" s="99">
        <f t="shared" si="45"/>
        <v>0</v>
      </c>
      <c r="T169" s="99">
        <f t="shared" si="45"/>
        <v>0</v>
      </c>
      <c r="U169" s="99"/>
    </row>
    <row r="170" spans="1:21" ht="20.100000000000001" customHeight="1">
      <c r="A170" s="97"/>
      <c r="B170" s="98" t="s">
        <v>318</v>
      </c>
      <c r="C170" s="92">
        <f>G170+K170+O170</f>
        <v>0</v>
      </c>
      <c r="D170" s="92">
        <f>H170+L170+P170</f>
        <v>479739</v>
      </c>
      <c r="E170" s="92">
        <f t="shared" si="37"/>
        <v>479739</v>
      </c>
      <c r="F170" s="141">
        <f t="shared" si="38"/>
        <v>0</v>
      </c>
      <c r="G170" s="92"/>
      <c r="H170" s="92">
        <v>479739</v>
      </c>
      <c r="I170" s="92">
        <f t="shared" si="39"/>
        <v>479739</v>
      </c>
      <c r="J170" s="141">
        <f t="shared" si="40"/>
        <v>0</v>
      </c>
      <c r="K170" s="92"/>
      <c r="L170" s="92"/>
      <c r="M170" s="92">
        <f t="shared" si="41"/>
        <v>0</v>
      </c>
      <c r="N170" s="141">
        <f t="shared" si="42"/>
        <v>0</v>
      </c>
      <c r="O170" s="92"/>
      <c r="P170" s="92"/>
      <c r="Q170" s="92">
        <f t="shared" si="43"/>
        <v>0</v>
      </c>
      <c r="R170" s="141">
        <f t="shared" si="44"/>
        <v>0</v>
      </c>
      <c r="S170" s="99">
        <f t="shared" si="45"/>
        <v>0</v>
      </c>
      <c r="T170" s="99">
        <f t="shared" si="45"/>
        <v>0</v>
      </c>
      <c r="U170" s="99"/>
    </row>
    <row r="171" spans="1:21" ht="20.100000000000001" customHeight="1">
      <c r="A171" s="95"/>
      <c r="B171" s="96" t="s">
        <v>319</v>
      </c>
      <c r="C171" s="80">
        <f>本基收!B25-本基支!C6-本基支!C166</f>
        <v>0</v>
      </c>
      <c r="D171" s="80">
        <f>本基收!C25-本基支!D6-本基支!D166</f>
        <v>0</v>
      </c>
      <c r="E171" s="80">
        <f t="shared" si="37"/>
        <v>0</v>
      </c>
      <c r="F171" s="137">
        <f t="shared" si="38"/>
        <v>0</v>
      </c>
      <c r="G171" s="80">
        <f>本基收!F25-本基支!G6-本基支!G166</f>
        <v>0</v>
      </c>
      <c r="H171" s="80">
        <f>本基收!G25-本基支!H6-本基支!H166</f>
        <v>0</v>
      </c>
      <c r="I171" s="80">
        <f t="shared" si="39"/>
        <v>0</v>
      </c>
      <c r="J171" s="137">
        <f t="shared" si="40"/>
        <v>0</v>
      </c>
      <c r="K171" s="80">
        <f>本基收!J25-本基支!K6-本基支!K166</f>
        <v>0</v>
      </c>
      <c r="L171" s="80">
        <f>本基收!K25-本基支!L6-本基支!L166</f>
        <v>0</v>
      </c>
      <c r="M171" s="80">
        <f t="shared" si="41"/>
        <v>0</v>
      </c>
      <c r="N171" s="137">
        <f t="shared" si="42"/>
        <v>0</v>
      </c>
      <c r="O171" s="80">
        <f>本基收!N25-本基支!O6-本基支!O166</f>
        <v>0</v>
      </c>
      <c r="P171" s="80">
        <f>本基收!O25-本基支!P6-本基支!P166</f>
        <v>0</v>
      </c>
      <c r="Q171" s="80">
        <f t="shared" si="43"/>
        <v>0</v>
      </c>
      <c r="R171" s="137">
        <f t="shared" si="44"/>
        <v>0</v>
      </c>
      <c r="S171" s="99">
        <f t="shared" si="45"/>
        <v>0</v>
      </c>
      <c r="T171" s="99">
        <f t="shared" si="45"/>
        <v>0</v>
      </c>
      <c r="U171" s="99"/>
    </row>
    <row r="172" spans="1:21" ht="20.100000000000001" customHeight="1">
      <c r="A172" s="78"/>
      <c r="B172" s="79" t="s">
        <v>320</v>
      </c>
      <c r="C172" s="80">
        <f>C6+C166+C171</f>
        <v>384544</v>
      </c>
      <c r="D172" s="80">
        <f>D6+D166+D171</f>
        <v>832370</v>
      </c>
      <c r="E172" s="80">
        <f t="shared" si="37"/>
        <v>447826</v>
      </c>
      <c r="F172" s="137">
        <f t="shared" si="38"/>
        <v>116.45637430307065</v>
      </c>
      <c r="G172" s="80">
        <f>G6+G166+G171</f>
        <v>263122</v>
      </c>
      <c r="H172" s="80">
        <f>H6+H166+H171</f>
        <v>752227</v>
      </c>
      <c r="I172" s="80">
        <f t="shared" si="39"/>
        <v>489105</v>
      </c>
      <c r="J172" s="137">
        <f t="shared" si="40"/>
        <v>185.88525474874774</v>
      </c>
      <c r="K172" s="80">
        <f>K6+K166+K171</f>
        <v>114792</v>
      </c>
      <c r="L172" s="80">
        <f>L6+L166+L171</f>
        <v>77279</v>
      </c>
      <c r="M172" s="80">
        <f t="shared" si="41"/>
        <v>-37513</v>
      </c>
      <c r="N172" s="137">
        <f t="shared" si="42"/>
        <v>-32.679106557948288</v>
      </c>
      <c r="O172" s="80">
        <f>O6+O166+O171</f>
        <v>11630</v>
      </c>
      <c r="P172" s="80">
        <f>P6+P166+P171</f>
        <v>7864</v>
      </c>
      <c r="Q172" s="80">
        <f t="shared" si="43"/>
        <v>-3766</v>
      </c>
      <c r="R172" s="137">
        <f t="shared" si="44"/>
        <v>-32.381771281169392</v>
      </c>
      <c r="S172" s="99">
        <f t="shared" si="45"/>
        <v>5000</v>
      </c>
      <c r="T172" s="99">
        <f t="shared" si="45"/>
        <v>5000</v>
      </c>
      <c r="U172" s="99"/>
    </row>
    <row r="174" spans="1:21" ht="18.75" customHeight="1">
      <c r="B174" s="73" t="s">
        <v>321</v>
      </c>
      <c r="C174" s="99"/>
      <c r="D174" s="99"/>
      <c r="E174" s="99"/>
      <c r="F174" s="99"/>
    </row>
    <row r="176" spans="1:21">
      <c r="C176" s="99">
        <f>C6+C166</f>
        <v>384544</v>
      </c>
      <c r="D176" s="99">
        <f>D6+D166</f>
        <v>832370</v>
      </c>
      <c r="E176" s="99">
        <f t="shared" ref="E176" si="48">D176-C176</f>
        <v>447826</v>
      </c>
      <c r="F176" s="302">
        <f t="shared" ref="F176" si="49">IF(C176=0,0,E176/C176*100)</f>
        <v>116.45637430307065</v>
      </c>
    </row>
  </sheetData>
  <mergeCells count="20">
    <mergeCell ref="C1:J1"/>
    <mergeCell ref="K1:R1"/>
    <mergeCell ref="O3:R3"/>
    <mergeCell ref="M4:N4"/>
    <mergeCell ref="K4:K5"/>
    <mergeCell ref="L4:L5"/>
    <mergeCell ref="O4:O5"/>
    <mergeCell ref="P4:P5"/>
    <mergeCell ref="Q4:R4"/>
    <mergeCell ref="A3:A5"/>
    <mergeCell ref="B3:B5"/>
    <mergeCell ref="C3:F3"/>
    <mergeCell ref="K3:N3"/>
    <mergeCell ref="G3:J3"/>
    <mergeCell ref="I4:J4"/>
    <mergeCell ref="C4:C5"/>
    <mergeCell ref="D4:D5"/>
    <mergeCell ref="E4:F4"/>
    <mergeCell ref="G4:G5"/>
    <mergeCell ref="H4:H5"/>
  </mergeCells>
  <phoneticPr fontId="4" type="noConversion"/>
  <conditionalFormatting sqref="F5 E4:E5">
    <cfRule type="cellIs" dxfId="3" priority="4" stopIfTrue="1" operator="equal">
      <formula>0</formula>
    </cfRule>
  </conditionalFormatting>
  <conditionalFormatting sqref="J5 I4:I5">
    <cfRule type="cellIs" dxfId="2" priority="3" stopIfTrue="1" operator="equal">
      <formula>0</formula>
    </cfRule>
  </conditionalFormatting>
  <conditionalFormatting sqref="N5 M4:M5">
    <cfRule type="cellIs" dxfId="1" priority="2" stopIfTrue="1" operator="equal">
      <formula>0</formula>
    </cfRule>
  </conditionalFormatting>
  <conditionalFormatting sqref="R5 Q4:Q5">
    <cfRule type="cellIs" dxfId="0" priority="1" stopIfTrue="1" operator="equal">
      <formula>0</formula>
    </cfRule>
  </conditionalFormatting>
  <printOptions horizontalCentered="1"/>
  <pageMargins left="0.59055118110236227" right="0.59055118110236227" top="0.6692913385826772" bottom="0.47244094488188981" header="0.6692913385826772" footer="0.27559055118110237"/>
  <pageSetup paperSize="9" firstPageNumber="44" fitToHeight="3" orientation="landscape" useFirstPageNumber="1" r:id="rId1"/>
  <headerFooter alignWithMargins="0">
    <oddFooter>&amp;C— &amp;P —</oddFooter>
  </headerFooter>
</worksheet>
</file>

<file path=xl/worksheets/sheet12.xml><?xml version="1.0" encoding="utf-8"?>
<worksheet xmlns="http://schemas.openxmlformats.org/spreadsheetml/2006/main" xmlns:r="http://schemas.openxmlformats.org/officeDocument/2006/relationships">
  <dimension ref="A1:N17"/>
  <sheetViews>
    <sheetView showZeros="0" workbookViewId="0">
      <pane ySplit="3" topLeftCell="A4" activePane="bottomLeft" state="frozen"/>
      <selection activeCell="A15" sqref="A15"/>
      <selection pane="bottomLeft" activeCell="A15" sqref="A15"/>
    </sheetView>
  </sheetViews>
  <sheetFormatPr defaultRowHeight="14.25"/>
  <cols>
    <col min="1" max="1" width="10" style="178" hidden="1" customWidth="1"/>
    <col min="2" max="2" width="14.25" style="178" hidden="1" customWidth="1"/>
    <col min="3" max="3" width="9" style="178" customWidth="1"/>
    <col min="4" max="4" width="9.5" style="178" hidden="1" customWidth="1"/>
    <col min="5" max="5" width="37.5" style="178" customWidth="1"/>
    <col min="6" max="6" width="12.75" style="178" customWidth="1"/>
    <col min="7" max="7" width="13.125" style="178" customWidth="1"/>
    <col min="8" max="8" width="12.875" style="178" customWidth="1"/>
    <col min="9" max="9" width="16.125" style="178" hidden="1" customWidth="1"/>
    <col min="10" max="10" width="39.875" style="178" customWidth="1"/>
    <col min="11" max="256" width="9" style="178"/>
    <col min="257" max="257" width="10" style="178" customWidth="1"/>
    <col min="258" max="258" width="22.75" style="178" bestFit="1" customWidth="1"/>
    <col min="259" max="260" width="9.5" style="178" bestFit="1" customWidth="1"/>
    <col min="261" max="261" width="21.75" style="178" customWidth="1"/>
    <col min="262" max="262" width="16.875" style="178" customWidth="1"/>
    <col min="263" max="263" width="15.625" style="178" bestFit="1" customWidth="1"/>
    <col min="264" max="264" width="14" style="178" customWidth="1"/>
    <col min="265" max="265" width="16.125" style="178" bestFit="1" customWidth="1"/>
    <col min="266" max="266" width="21.25" style="178" customWidth="1"/>
    <col min="267" max="512" width="9" style="178"/>
    <col min="513" max="513" width="10" style="178" customWidth="1"/>
    <col min="514" max="514" width="22.75" style="178" bestFit="1" customWidth="1"/>
    <col min="515" max="516" width="9.5" style="178" bestFit="1" customWidth="1"/>
    <col min="517" max="517" width="21.75" style="178" customWidth="1"/>
    <col min="518" max="518" width="16.875" style="178" customWidth="1"/>
    <col min="519" max="519" width="15.625" style="178" bestFit="1" customWidth="1"/>
    <col min="520" max="520" width="14" style="178" customWidth="1"/>
    <col min="521" max="521" width="16.125" style="178" bestFit="1" customWidth="1"/>
    <col min="522" max="522" width="21.25" style="178" customWidth="1"/>
    <col min="523" max="768" width="9" style="178"/>
    <col min="769" max="769" width="10" style="178" customWidth="1"/>
    <col min="770" max="770" width="22.75" style="178" bestFit="1" customWidth="1"/>
    <col min="771" max="772" width="9.5" style="178" bestFit="1" customWidth="1"/>
    <col min="773" max="773" width="21.75" style="178" customWidth="1"/>
    <col min="774" max="774" width="16.875" style="178" customWidth="1"/>
    <col min="775" max="775" width="15.625" style="178" bestFit="1" customWidth="1"/>
    <col min="776" max="776" width="14" style="178" customWidth="1"/>
    <col min="777" max="777" width="16.125" style="178" bestFit="1" customWidth="1"/>
    <col min="778" max="778" width="21.25" style="178" customWidth="1"/>
    <col min="779" max="1024" width="9" style="178"/>
    <col min="1025" max="1025" width="10" style="178" customWidth="1"/>
    <col min="1026" max="1026" width="22.75" style="178" bestFit="1" customWidth="1"/>
    <col min="1027" max="1028" width="9.5" style="178" bestFit="1" customWidth="1"/>
    <col min="1029" max="1029" width="21.75" style="178" customWidth="1"/>
    <col min="1030" max="1030" width="16.875" style="178" customWidth="1"/>
    <col min="1031" max="1031" width="15.625" style="178" bestFit="1" customWidth="1"/>
    <col min="1032" max="1032" width="14" style="178" customWidth="1"/>
    <col min="1033" max="1033" width="16.125" style="178" bestFit="1" customWidth="1"/>
    <col min="1034" max="1034" width="21.25" style="178" customWidth="1"/>
    <col min="1035" max="1280" width="9" style="178"/>
    <col min="1281" max="1281" width="10" style="178" customWidth="1"/>
    <col min="1282" max="1282" width="22.75" style="178" bestFit="1" customWidth="1"/>
    <col min="1283" max="1284" width="9.5" style="178" bestFit="1" customWidth="1"/>
    <col min="1285" max="1285" width="21.75" style="178" customWidth="1"/>
    <col min="1286" max="1286" width="16.875" style="178" customWidth="1"/>
    <col min="1287" max="1287" width="15.625" style="178" bestFit="1" customWidth="1"/>
    <col min="1288" max="1288" width="14" style="178" customWidth="1"/>
    <col min="1289" max="1289" width="16.125" style="178" bestFit="1" customWidth="1"/>
    <col min="1290" max="1290" width="21.25" style="178" customWidth="1"/>
    <col min="1291" max="1536" width="9" style="178"/>
    <col min="1537" max="1537" width="10" style="178" customWidth="1"/>
    <col min="1538" max="1538" width="22.75" style="178" bestFit="1" customWidth="1"/>
    <col min="1539" max="1540" width="9.5" style="178" bestFit="1" customWidth="1"/>
    <col min="1541" max="1541" width="21.75" style="178" customWidth="1"/>
    <col min="1542" max="1542" width="16.875" style="178" customWidth="1"/>
    <col min="1543" max="1543" width="15.625" style="178" bestFit="1" customWidth="1"/>
    <col min="1544" max="1544" width="14" style="178" customWidth="1"/>
    <col min="1545" max="1545" width="16.125" style="178" bestFit="1" customWidth="1"/>
    <col min="1546" max="1546" width="21.25" style="178" customWidth="1"/>
    <col min="1547" max="1792" width="9" style="178"/>
    <col min="1793" max="1793" width="10" style="178" customWidth="1"/>
    <col min="1794" max="1794" width="22.75" style="178" bestFit="1" customWidth="1"/>
    <col min="1795" max="1796" width="9.5" style="178" bestFit="1" customWidth="1"/>
    <col min="1797" max="1797" width="21.75" style="178" customWidth="1"/>
    <col min="1798" max="1798" width="16.875" style="178" customWidth="1"/>
    <col min="1799" max="1799" width="15.625" style="178" bestFit="1" customWidth="1"/>
    <col min="1800" max="1800" width="14" style="178" customWidth="1"/>
    <col min="1801" max="1801" width="16.125" style="178" bestFit="1" customWidth="1"/>
    <col min="1802" max="1802" width="21.25" style="178" customWidth="1"/>
    <col min="1803" max="2048" width="9" style="178"/>
    <col min="2049" max="2049" width="10" style="178" customWidth="1"/>
    <col min="2050" max="2050" width="22.75" style="178" bestFit="1" customWidth="1"/>
    <col min="2051" max="2052" width="9.5" style="178" bestFit="1" customWidth="1"/>
    <col min="2053" max="2053" width="21.75" style="178" customWidth="1"/>
    <col min="2054" max="2054" width="16.875" style="178" customWidth="1"/>
    <col min="2055" max="2055" width="15.625" style="178" bestFit="1" customWidth="1"/>
    <col min="2056" max="2056" width="14" style="178" customWidth="1"/>
    <col min="2057" max="2057" width="16.125" style="178" bestFit="1" customWidth="1"/>
    <col min="2058" max="2058" width="21.25" style="178" customWidth="1"/>
    <col min="2059" max="2304" width="9" style="178"/>
    <col min="2305" max="2305" width="10" style="178" customWidth="1"/>
    <col min="2306" max="2306" width="22.75" style="178" bestFit="1" customWidth="1"/>
    <col min="2307" max="2308" width="9.5" style="178" bestFit="1" customWidth="1"/>
    <col min="2309" max="2309" width="21.75" style="178" customWidth="1"/>
    <col min="2310" max="2310" width="16.875" style="178" customWidth="1"/>
    <col min="2311" max="2311" width="15.625" style="178" bestFit="1" customWidth="1"/>
    <col min="2312" max="2312" width="14" style="178" customWidth="1"/>
    <col min="2313" max="2313" width="16.125" style="178" bestFit="1" customWidth="1"/>
    <col min="2314" max="2314" width="21.25" style="178" customWidth="1"/>
    <col min="2315" max="2560" width="9" style="178"/>
    <col min="2561" max="2561" width="10" style="178" customWidth="1"/>
    <col min="2562" max="2562" width="22.75" style="178" bestFit="1" customWidth="1"/>
    <col min="2563" max="2564" width="9.5" style="178" bestFit="1" customWidth="1"/>
    <col min="2565" max="2565" width="21.75" style="178" customWidth="1"/>
    <col min="2566" max="2566" width="16.875" style="178" customWidth="1"/>
    <col min="2567" max="2567" width="15.625" style="178" bestFit="1" customWidth="1"/>
    <col min="2568" max="2568" width="14" style="178" customWidth="1"/>
    <col min="2569" max="2569" width="16.125" style="178" bestFit="1" customWidth="1"/>
    <col min="2570" max="2570" width="21.25" style="178" customWidth="1"/>
    <col min="2571" max="2816" width="9" style="178"/>
    <col min="2817" max="2817" width="10" style="178" customWidth="1"/>
    <col min="2818" max="2818" width="22.75" style="178" bestFit="1" customWidth="1"/>
    <col min="2819" max="2820" width="9.5" style="178" bestFit="1" customWidth="1"/>
    <col min="2821" max="2821" width="21.75" style="178" customWidth="1"/>
    <col min="2822" max="2822" width="16.875" style="178" customWidth="1"/>
    <col min="2823" max="2823" width="15.625" style="178" bestFit="1" customWidth="1"/>
    <col min="2824" max="2824" width="14" style="178" customWidth="1"/>
    <col min="2825" max="2825" width="16.125" style="178" bestFit="1" customWidth="1"/>
    <col min="2826" max="2826" width="21.25" style="178" customWidth="1"/>
    <col min="2827" max="3072" width="9" style="178"/>
    <col min="3073" max="3073" width="10" style="178" customWidth="1"/>
    <col min="3074" max="3074" width="22.75" style="178" bestFit="1" customWidth="1"/>
    <col min="3075" max="3076" width="9.5" style="178" bestFit="1" customWidth="1"/>
    <col min="3077" max="3077" width="21.75" style="178" customWidth="1"/>
    <col min="3078" max="3078" width="16.875" style="178" customWidth="1"/>
    <col min="3079" max="3079" width="15.625" style="178" bestFit="1" customWidth="1"/>
    <col min="3080" max="3080" width="14" style="178" customWidth="1"/>
    <col min="3081" max="3081" width="16.125" style="178" bestFit="1" customWidth="1"/>
    <col min="3082" max="3082" width="21.25" style="178" customWidth="1"/>
    <col min="3083" max="3328" width="9" style="178"/>
    <col min="3329" max="3329" width="10" style="178" customWidth="1"/>
    <col min="3330" max="3330" width="22.75" style="178" bestFit="1" customWidth="1"/>
    <col min="3331" max="3332" width="9.5" style="178" bestFit="1" customWidth="1"/>
    <col min="3333" max="3333" width="21.75" style="178" customWidth="1"/>
    <col min="3334" max="3334" width="16.875" style="178" customWidth="1"/>
    <col min="3335" max="3335" width="15.625" style="178" bestFit="1" customWidth="1"/>
    <col min="3336" max="3336" width="14" style="178" customWidth="1"/>
    <col min="3337" max="3337" width="16.125" style="178" bestFit="1" customWidth="1"/>
    <col min="3338" max="3338" width="21.25" style="178" customWidth="1"/>
    <col min="3339" max="3584" width="9" style="178"/>
    <col min="3585" max="3585" width="10" style="178" customWidth="1"/>
    <col min="3586" max="3586" width="22.75" style="178" bestFit="1" customWidth="1"/>
    <col min="3587" max="3588" width="9.5" style="178" bestFit="1" customWidth="1"/>
    <col min="3589" max="3589" width="21.75" style="178" customWidth="1"/>
    <col min="3590" max="3590" width="16.875" style="178" customWidth="1"/>
    <col min="3591" max="3591" width="15.625" style="178" bestFit="1" customWidth="1"/>
    <col min="3592" max="3592" width="14" style="178" customWidth="1"/>
    <col min="3593" max="3593" width="16.125" style="178" bestFit="1" customWidth="1"/>
    <col min="3594" max="3594" width="21.25" style="178" customWidth="1"/>
    <col min="3595" max="3840" width="9" style="178"/>
    <col min="3841" max="3841" width="10" style="178" customWidth="1"/>
    <col min="3842" max="3842" width="22.75" style="178" bestFit="1" customWidth="1"/>
    <col min="3843" max="3844" width="9.5" style="178" bestFit="1" customWidth="1"/>
    <col min="3845" max="3845" width="21.75" style="178" customWidth="1"/>
    <col min="3846" max="3846" width="16.875" style="178" customWidth="1"/>
    <col min="3847" max="3847" width="15.625" style="178" bestFit="1" customWidth="1"/>
    <col min="3848" max="3848" width="14" style="178" customWidth="1"/>
    <col min="3849" max="3849" width="16.125" style="178" bestFit="1" customWidth="1"/>
    <col min="3850" max="3850" width="21.25" style="178" customWidth="1"/>
    <col min="3851" max="4096" width="9" style="178"/>
    <col min="4097" max="4097" width="10" style="178" customWidth="1"/>
    <col min="4098" max="4098" width="22.75" style="178" bestFit="1" customWidth="1"/>
    <col min="4099" max="4100" width="9.5" style="178" bestFit="1" customWidth="1"/>
    <col min="4101" max="4101" width="21.75" style="178" customWidth="1"/>
    <col min="4102" max="4102" width="16.875" style="178" customWidth="1"/>
    <col min="4103" max="4103" width="15.625" style="178" bestFit="1" customWidth="1"/>
    <col min="4104" max="4104" width="14" style="178" customWidth="1"/>
    <col min="4105" max="4105" width="16.125" style="178" bestFit="1" customWidth="1"/>
    <col min="4106" max="4106" width="21.25" style="178" customWidth="1"/>
    <col min="4107" max="4352" width="9" style="178"/>
    <col min="4353" max="4353" width="10" style="178" customWidth="1"/>
    <col min="4354" max="4354" width="22.75" style="178" bestFit="1" customWidth="1"/>
    <col min="4355" max="4356" width="9.5" style="178" bestFit="1" customWidth="1"/>
    <col min="4357" max="4357" width="21.75" style="178" customWidth="1"/>
    <col min="4358" max="4358" width="16.875" style="178" customWidth="1"/>
    <col min="4359" max="4359" width="15.625" style="178" bestFit="1" customWidth="1"/>
    <col min="4360" max="4360" width="14" style="178" customWidth="1"/>
    <col min="4361" max="4361" width="16.125" style="178" bestFit="1" customWidth="1"/>
    <col min="4362" max="4362" width="21.25" style="178" customWidth="1"/>
    <col min="4363" max="4608" width="9" style="178"/>
    <col min="4609" max="4609" width="10" style="178" customWidth="1"/>
    <col min="4610" max="4610" width="22.75" style="178" bestFit="1" customWidth="1"/>
    <col min="4611" max="4612" width="9.5" style="178" bestFit="1" customWidth="1"/>
    <col min="4613" max="4613" width="21.75" style="178" customWidth="1"/>
    <col min="4614" max="4614" width="16.875" style="178" customWidth="1"/>
    <col min="4615" max="4615" width="15.625" style="178" bestFit="1" customWidth="1"/>
    <col min="4616" max="4616" width="14" style="178" customWidth="1"/>
    <col min="4617" max="4617" width="16.125" style="178" bestFit="1" customWidth="1"/>
    <col min="4618" max="4618" width="21.25" style="178" customWidth="1"/>
    <col min="4619" max="4864" width="9" style="178"/>
    <col min="4865" max="4865" width="10" style="178" customWidth="1"/>
    <col min="4866" max="4866" width="22.75" style="178" bestFit="1" customWidth="1"/>
    <col min="4867" max="4868" width="9.5" style="178" bestFit="1" customWidth="1"/>
    <col min="4869" max="4869" width="21.75" style="178" customWidth="1"/>
    <col min="4870" max="4870" width="16.875" style="178" customWidth="1"/>
    <col min="4871" max="4871" width="15.625" style="178" bestFit="1" customWidth="1"/>
    <col min="4872" max="4872" width="14" style="178" customWidth="1"/>
    <col min="4873" max="4873" width="16.125" style="178" bestFit="1" customWidth="1"/>
    <col min="4874" max="4874" width="21.25" style="178" customWidth="1"/>
    <col min="4875" max="5120" width="9" style="178"/>
    <col min="5121" max="5121" width="10" style="178" customWidth="1"/>
    <col min="5122" max="5122" width="22.75" style="178" bestFit="1" customWidth="1"/>
    <col min="5123" max="5124" width="9.5" style="178" bestFit="1" customWidth="1"/>
    <col min="5125" max="5125" width="21.75" style="178" customWidth="1"/>
    <col min="5126" max="5126" width="16.875" style="178" customWidth="1"/>
    <col min="5127" max="5127" width="15.625" style="178" bestFit="1" customWidth="1"/>
    <col min="5128" max="5128" width="14" style="178" customWidth="1"/>
    <col min="5129" max="5129" width="16.125" style="178" bestFit="1" customWidth="1"/>
    <col min="5130" max="5130" width="21.25" style="178" customWidth="1"/>
    <col min="5131" max="5376" width="9" style="178"/>
    <col min="5377" max="5377" width="10" style="178" customWidth="1"/>
    <col min="5378" max="5378" width="22.75" style="178" bestFit="1" customWidth="1"/>
    <col min="5379" max="5380" width="9.5" style="178" bestFit="1" customWidth="1"/>
    <col min="5381" max="5381" width="21.75" style="178" customWidth="1"/>
    <col min="5382" max="5382" width="16.875" style="178" customWidth="1"/>
    <col min="5383" max="5383" width="15.625" style="178" bestFit="1" customWidth="1"/>
    <col min="5384" max="5384" width="14" style="178" customWidth="1"/>
    <col min="5385" max="5385" width="16.125" style="178" bestFit="1" customWidth="1"/>
    <col min="5386" max="5386" width="21.25" style="178" customWidth="1"/>
    <col min="5387" max="5632" width="9" style="178"/>
    <col min="5633" max="5633" width="10" style="178" customWidth="1"/>
    <col min="5634" max="5634" width="22.75" style="178" bestFit="1" customWidth="1"/>
    <col min="5635" max="5636" width="9.5" style="178" bestFit="1" customWidth="1"/>
    <col min="5637" max="5637" width="21.75" style="178" customWidth="1"/>
    <col min="5638" max="5638" width="16.875" style="178" customWidth="1"/>
    <col min="5639" max="5639" width="15.625" style="178" bestFit="1" customWidth="1"/>
    <col min="5640" max="5640" width="14" style="178" customWidth="1"/>
    <col min="5641" max="5641" width="16.125" style="178" bestFit="1" customWidth="1"/>
    <col min="5642" max="5642" width="21.25" style="178" customWidth="1"/>
    <col min="5643" max="5888" width="9" style="178"/>
    <col min="5889" max="5889" width="10" style="178" customWidth="1"/>
    <col min="5890" max="5890" width="22.75" style="178" bestFit="1" customWidth="1"/>
    <col min="5891" max="5892" width="9.5" style="178" bestFit="1" customWidth="1"/>
    <col min="5893" max="5893" width="21.75" style="178" customWidth="1"/>
    <col min="5894" max="5894" width="16.875" style="178" customWidth="1"/>
    <col min="5895" max="5895" width="15.625" style="178" bestFit="1" customWidth="1"/>
    <col min="5896" max="5896" width="14" style="178" customWidth="1"/>
    <col min="5897" max="5897" width="16.125" style="178" bestFit="1" customWidth="1"/>
    <col min="5898" max="5898" width="21.25" style="178" customWidth="1"/>
    <col min="5899" max="6144" width="9" style="178"/>
    <col min="6145" max="6145" width="10" style="178" customWidth="1"/>
    <col min="6146" max="6146" width="22.75" style="178" bestFit="1" customWidth="1"/>
    <col min="6147" max="6148" width="9.5" style="178" bestFit="1" customWidth="1"/>
    <col min="6149" max="6149" width="21.75" style="178" customWidth="1"/>
    <col min="6150" max="6150" width="16.875" style="178" customWidth="1"/>
    <col min="6151" max="6151" width="15.625" style="178" bestFit="1" customWidth="1"/>
    <col min="6152" max="6152" width="14" style="178" customWidth="1"/>
    <col min="6153" max="6153" width="16.125" style="178" bestFit="1" customWidth="1"/>
    <col min="6154" max="6154" width="21.25" style="178" customWidth="1"/>
    <col min="6155" max="6400" width="9" style="178"/>
    <col min="6401" max="6401" width="10" style="178" customWidth="1"/>
    <col min="6402" max="6402" width="22.75" style="178" bestFit="1" customWidth="1"/>
    <col min="6403" max="6404" width="9.5" style="178" bestFit="1" customWidth="1"/>
    <col min="6405" max="6405" width="21.75" style="178" customWidth="1"/>
    <col min="6406" max="6406" width="16.875" style="178" customWidth="1"/>
    <col min="6407" max="6407" width="15.625" style="178" bestFit="1" customWidth="1"/>
    <col min="6408" max="6408" width="14" style="178" customWidth="1"/>
    <col min="6409" max="6409" width="16.125" style="178" bestFit="1" customWidth="1"/>
    <col min="6410" max="6410" width="21.25" style="178" customWidth="1"/>
    <col min="6411" max="6656" width="9" style="178"/>
    <col min="6657" max="6657" width="10" style="178" customWidth="1"/>
    <col min="6658" max="6658" width="22.75" style="178" bestFit="1" customWidth="1"/>
    <col min="6659" max="6660" width="9.5" style="178" bestFit="1" customWidth="1"/>
    <col min="6661" max="6661" width="21.75" style="178" customWidth="1"/>
    <col min="6662" max="6662" width="16.875" style="178" customWidth="1"/>
    <col min="6663" max="6663" width="15.625" style="178" bestFit="1" customWidth="1"/>
    <col min="6664" max="6664" width="14" style="178" customWidth="1"/>
    <col min="6665" max="6665" width="16.125" style="178" bestFit="1" customWidth="1"/>
    <col min="6666" max="6666" width="21.25" style="178" customWidth="1"/>
    <col min="6667" max="6912" width="9" style="178"/>
    <col min="6913" max="6913" width="10" style="178" customWidth="1"/>
    <col min="6914" max="6914" width="22.75" style="178" bestFit="1" customWidth="1"/>
    <col min="6915" max="6916" width="9.5" style="178" bestFit="1" customWidth="1"/>
    <col min="6917" max="6917" width="21.75" style="178" customWidth="1"/>
    <col min="6918" max="6918" width="16.875" style="178" customWidth="1"/>
    <col min="6919" max="6919" width="15.625" style="178" bestFit="1" customWidth="1"/>
    <col min="6920" max="6920" width="14" style="178" customWidth="1"/>
    <col min="6921" max="6921" width="16.125" style="178" bestFit="1" customWidth="1"/>
    <col min="6922" max="6922" width="21.25" style="178" customWidth="1"/>
    <col min="6923" max="7168" width="9" style="178"/>
    <col min="7169" max="7169" width="10" style="178" customWidth="1"/>
    <col min="7170" max="7170" width="22.75" style="178" bestFit="1" customWidth="1"/>
    <col min="7171" max="7172" width="9.5" style="178" bestFit="1" customWidth="1"/>
    <col min="7173" max="7173" width="21.75" style="178" customWidth="1"/>
    <col min="7174" max="7174" width="16.875" style="178" customWidth="1"/>
    <col min="7175" max="7175" width="15.625" style="178" bestFit="1" customWidth="1"/>
    <col min="7176" max="7176" width="14" style="178" customWidth="1"/>
    <col min="7177" max="7177" width="16.125" style="178" bestFit="1" customWidth="1"/>
    <col min="7178" max="7178" width="21.25" style="178" customWidth="1"/>
    <col min="7179" max="7424" width="9" style="178"/>
    <col min="7425" max="7425" width="10" style="178" customWidth="1"/>
    <col min="7426" max="7426" width="22.75" style="178" bestFit="1" customWidth="1"/>
    <col min="7427" max="7428" width="9.5" style="178" bestFit="1" customWidth="1"/>
    <col min="7429" max="7429" width="21.75" style="178" customWidth="1"/>
    <col min="7430" max="7430" width="16.875" style="178" customWidth="1"/>
    <col min="7431" max="7431" width="15.625" style="178" bestFit="1" customWidth="1"/>
    <col min="7432" max="7432" width="14" style="178" customWidth="1"/>
    <col min="7433" max="7433" width="16.125" style="178" bestFit="1" customWidth="1"/>
    <col min="7434" max="7434" width="21.25" style="178" customWidth="1"/>
    <col min="7435" max="7680" width="9" style="178"/>
    <col min="7681" max="7681" width="10" style="178" customWidth="1"/>
    <col min="7682" max="7682" width="22.75" style="178" bestFit="1" customWidth="1"/>
    <col min="7683" max="7684" width="9.5" style="178" bestFit="1" customWidth="1"/>
    <col min="7685" max="7685" width="21.75" style="178" customWidth="1"/>
    <col min="7686" max="7686" width="16.875" style="178" customWidth="1"/>
    <col min="7687" max="7687" width="15.625" style="178" bestFit="1" customWidth="1"/>
    <col min="7688" max="7688" width="14" style="178" customWidth="1"/>
    <col min="7689" max="7689" width="16.125" style="178" bestFit="1" customWidth="1"/>
    <col min="7690" max="7690" width="21.25" style="178" customWidth="1"/>
    <col min="7691" max="7936" width="9" style="178"/>
    <col min="7937" max="7937" width="10" style="178" customWidth="1"/>
    <col min="7938" max="7938" width="22.75" style="178" bestFit="1" customWidth="1"/>
    <col min="7939" max="7940" width="9.5" style="178" bestFit="1" customWidth="1"/>
    <col min="7941" max="7941" width="21.75" style="178" customWidth="1"/>
    <col min="7942" max="7942" width="16.875" style="178" customWidth="1"/>
    <col min="7943" max="7943" width="15.625" style="178" bestFit="1" customWidth="1"/>
    <col min="7944" max="7944" width="14" style="178" customWidth="1"/>
    <col min="7945" max="7945" width="16.125" style="178" bestFit="1" customWidth="1"/>
    <col min="7946" max="7946" width="21.25" style="178" customWidth="1"/>
    <col min="7947" max="8192" width="9" style="178"/>
    <col min="8193" max="8193" width="10" style="178" customWidth="1"/>
    <col min="8194" max="8194" width="22.75" style="178" bestFit="1" customWidth="1"/>
    <col min="8195" max="8196" width="9.5" style="178" bestFit="1" customWidth="1"/>
    <col min="8197" max="8197" width="21.75" style="178" customWidth="1"/>
    <col min="8198" max="8198" width="16.875" style="178" customWidth="1"/>
    <col min="8199" max="8199" width="15.625" style="178" bestFit="1" customWidth="1"/>
    <col min="8200" max="8200" width="14" style="178" customWidth="1"/>
    <col min="8201" max="8201" width="16.125" style="178" bestFit="1" customWidth="1"/>
    <col min="8202" max="8202" width="21.25" style="178" customWidth="1"/>
    <col min="8203" max="8448" width="9" style="178"/>
    <col min="8449" max="8449" width="10" style="178" customWidth="1"/>
    <col min="8450" max="8450" width="22.75" style="178" bestFit="1" customWidth="1"/>
    <col min="8451" max="8452" width="9.5" style="178" bestFit="1" customWidth="1"/>
    <col min="8453" max="8453" width="21.75" style="178" customWidth="1"/>
    <col min="8454" max="8454" width="16.875" style="178" customWidth="1"/>
    <col min="8455" max="8455" width="15.625" style="178" bestFit="1" customWidth="1"/>
    <col min="8456" max="8456" width="14" style="178" customWidth="1"/>
    <col min="8457" max="8457" width="16.125" style="178" bestFit="1" customWidth="1"/>
    <col min="8458" max="8458" width="21.25" style="178" customWidth="1"/>
    <col min="8459" max="8704" width="9" style="178"/>
    <col min="8705" max="8705" width="10" style="178" customWidth="1"/>
    <col min="8706" max="8706" width="22.75" style="178" bestFit="1" customWidth="1"/>
    <col min="8707" max="8708" width="9.5" style="178" bestFit="1" customWidth="1"/>
    <col min="8709" max="8709" width="21.75" style="178" customWidth="1"/>
    <col min="8710" max="8710" width="16.875" style="178" customWidth="1"/>
    <col min="8711" max="8711" width="15.625" style="178" bestFit="1" customWidth="1"/>
    <col min="8712" max="8712" width="14" style="178" customWidth="1"/>
    <col min="8713" max="8713" width="16.125" style="178" bestFit="1" customWidth="1"/>
    <col min="8714" max="8714" width="21.25" style="178" customWidth="1"/>
    <col min="8715" max="8960" width="9" style="178"/>
    <col min="8961" max="8961" width="10" style="178" customWidth="1"/>
    <col min="8962" max="8962" width="22.75" style="178" bestFit="1" customWidth="1"/>
    <col min="8963" max="8964" width="9.5" style="178" bestFit="1" customWidth="1"/>
    <col min="8965" max="8965" width="21.75" style="178" customWidth="1"/>
    <col min="8966" max="8966" width="16.875" style="178" customWidth="1"/>
    <col min="8967" max="8967" width="15.625" style="178" bestFit="1" customWidth="1"/>
    <col min="8968" max="8968" width="14" style="178" customWidth="1"/>
    <col min="8969" max="8969" width="16.125" style="178" bestFit="1" customWidth="1"/>
    <col min="8970" max="8970" width="21.25" style="178" customWidth="1"/>
    <col min="8971" max="9216" width="9" style="178"/>
    <col min="9217" max="9217" width="10" style="178" customWidth="1"/>
    <col min="9218" max="9218" width="22.75" style="178" bestFit="1" customWidth="1"/>
    <col min="9219" max="9220" width="9.5" style="178" bestFit="1" customWidth="1"/>
    <col min="9221" max="9221" width="21.75" style="178" customWidth="1"/>
    <col min="9222" max="9222" width="16.875" style="178" customWidth="1"/>
    <col min="9223" max="9223" width="15.625" style="178" bestFit="1" customWidth="1"/>
    <col min="9224" max="9224" width="14" style="178" customWidth="1"/>
    <col min="9225" max="9225" width="16.125" style="178" bestFit="1" customWidth="1"/>
    <col min="9226" max="9226" width="21.25" style="178" customWidth="1"/>
    <col min="9227" max="9472" width="9" style="178"/>
    <col min="9473" max="9473" width="10" style="178" customWidth="1"/>
    <col min="9474" max="9474" width="22.75" style="178" bestFit="1" customWidth="1"/>
    <col min="9475" max="9476" width="9.5" style="178" bestFit="1" customWidth="1"/>
    <col min="9477" max="9477" width="21.75" style="178" customWidth="1"/>
    <col min="9478" max="9478" width="16.875" style="178" customWidth="1"/>
    <col min="9479" max="9479" width="15.625" style="178" bestFit="1" customWidth="1"/>
    <col min="9480" max="9480" width="14" style="178" customWidth="1"/>
    <col min="9481" max="9481" width="16.125" style="178" bestFit="1" customWidth="1"/>
    <col min="9482" max="9482" width="21.25" style="178" customWidth="1"/>
    <col min="9483" max="9728" width="9" style="178"/>
    <col min="9729" max="9729" width="10" style="178" customWidth="1"/>
    <col min="9730" max="9730" width="22.75" style="178" bestFit="1" customWidth="1"/>
    <col min="9731" max="9732" width="9.5" style="178" bestFit="1" customWidth="1"/>
    <col min="9733" max="9733" width="21.75" style="178" customWidth="1"/>
    <col min="9734" max="9734" width="16.875" style="178" customWidth="1"/>
    <col min="9735" max="9735" width="15.625" style="178" bestFit="1" customWidth="1"/>
    <col min="9736" max="9736" width="14" style="178" customWidth="1"/>
    <col min="9737" max="9737" width="16.125" style="178" bestFit="1" customWidth="1"/>
    <col min="9738" max="9738" width="21.25" style="178" customWidth="1"/>
    <col min="9739" max="9984" width="9" style="178"/>
    <col min="9985" max="9985" width="10" style="178" customWidth="1"/>
    <col min="9986" max="9986" width="22.75" style="178" bestFit="1" customWidth="1"/>
    <col min="9987" max="9988" width="9.5" style="178" bestFit="1" customWidth="1"/>
    <col min="9989" max="9989" width="21.75" style="178" customWidth="1"/>
    <col min="9990" max="9990" width="16.875" style="178" customWidth="1"/>
    <col min="9991" max="9991" width="15.625" style="178" bestFit="1" customWidth="1"/>
    <col min="9992" max="9992" width="14" style="178" customWidth="1"/>
    <col min="9993" max="9993" width="16.125" style="178" bestFit="1" customWidth="1"/>
    <col min="9994" max="9994" width="21.25" style="178" customWidth="1"/>
    <col min="9995" max="10240" width="9" style="178"/>
    <col min="10241" max="10241" width="10" style="178" customWidth="1"/>
    <col min="10242" max="10242" width="22.75" style="178" bestFit="1" customWidth="1"/>
    <col min="10243" max="10244" width="9.5" style="178" bestFit="1" customWidth="1"/>
    <col min="10245" max="10245" width="21.75" style="178" customWidth="1"/>
    <col min="10246" max="10246" width="16.875" style="178" customWidth="1"/>
    <col min="10247" max="10247" width="15.625" style="178" bestFit="1" customWidth="1"/>
    <col min="10248" max="10248" width="14" style="178" customWidth="1"/>
    <col min="10249" max="10249" width="16.125" style="178" bestFit="1" customWidth="1"/>
    <col min="10250" max="10250" width="21.25" style="178" customWidth="1"/>
    <col min="10251" max="10496" width="9" style="178"/>
    <col min="10497" max="10497" width="10" style="178" customWidth="1"/>
    <col min="10498" max="10498" width="22.75" style="178" bestFit="1" customWidth="1"/>
    <col min="10499" max="10500" width="9.5" style="178" bestFit="1" customWidth="1"/>
    <col min="10501" max="10501" width="21.75" style="178" customWidth="1"/>
    <col min="10502" max="10502" width="16.875" style="178" customWidth="1"/>
    <col min="10503" max="10503" width="15.625" style="178" bestFit="1" customWidth="1"/>
    <col min="10504" max="10504" width="14" style="178" customWidth="1"/>
    <col min="10505" max="10505" width="16.125" style="178" bestFit="1" customWidth="1"/>
    <col min="10506" max="10506" width="21.25" style="178" customWidth="1"/>
    <col min="10507" max="10752" width="9" style="178"/>
    <col min="10753" max="10753" width="10" style="178" customWidth="1"/>
    <col min="10754" max="10754" width="22.75" style="178" bestFit="1" customWidth="1"/>
    <col min="10755" max="10756" width="9.5" style="178" bestFit="1" customWidth="1"/>
    <col min="10757" max="10757" width="21.75" style="178" customWidth="1"/>
    <col min="10758" max="10758" width="16.875" style="178" customWidth="1"/>
    <col min="10759" max="10759" width="15.625" style="178" bestFit="1" customWidth="1"/>
    <col min="10760" max="10760" width="14" style="178" customWidth="1"/>
    <col min="10761" max="10761" width="16.125" style="178" bestFit="1" customWidth="1"/>
    <col min="10762" max="10762" width="21.25" style="178" customWidth="1"/>
    <col min="10763" max="11008" width="9" style="178"/>
    <col min="11009" max="11009" width="10" style="178" customWidth="1"/>
    <col min="11010" max="11010" width="22.75" style="178" bestFit="1" customWidth="1"/>
    <col min="11011" max="11012" width="9.5" style="178" bestFit="1" customWidth="1"/>
    <col min="11013" max="11013" width="21.75" style="178" customWidth="1"/>
    <col min="11014" max="11014" width="16.875" style="178" customWidth="1"/>
    <col min="11015" max="11015" width="15.625" style="178" bestFit="1" customWidth="1"/>
    <col min="11016" max="11016" width="14" style="178" customWidth="1"/>
    <col min="11017" max="11017" width="16.125" style="178" bestFit="1" customWidth="1"/>
    <col min="11018" max="11018" width="21.25" style="178" customWidth="1"/>
    <col min="11019" max="11264" width="9" style="178"/>
    <col min="11265" max="11265" width="10" style="178" customWidth="1"/>
    <col min="11266" max="11266" width="22.75" style="178" bestFit="1" customWidth="1"/>
    <col min="11267" max="11268" width="9.5" style="178" bestFit="1" customWidth="1"/>
    <col min="11269" max="11269" width="21.75" style="178" customWidth="1"/>
    <col min="11270" max="11270" width="16.875" style="178" customWidth="1"/>
    <col min="11271" max="11271" width="15.625" style="178" bestFit="1" customWidth="1"/>
    <col min="11272" max="11272" width="14" style="178" customWidth="1"/>
    <col min="11273" max="11273" width="16.125" style="178" bestFit="1" customWidth="1"/>
    <col min="11274" max="11274" width="21.25" style="178" customWidth="1"/>
    <col min="11275" max="11520" width="9" style="178"/>
    <col min="11521" max="11521" width="10" style="178" customWidth="1"/>
    <col min="11522" max="11522" width="22.75" style="178" bestFit="1" customWidth="1"/>
    <col min="11523" max="11524" width="9.5" style="178" bestFit="1" customWidth="1"/>
    <col min="11525" max="11525" width="21.75" style="178" customWidth="1"/>
    <col min="11526" max="11526" width="16.875" style="178" customWidth="1"/>
    <col min="11527" max="11527" width="15.625" style="178" bestFit="1" customWidth="1"/>
    <col min="11528" max="11528" width="14" style="178" customWidth="1"/>
    <col min="11529" max="11529" width="16.125" style="178" bestFit="1" customWidth="1"/>
    <col min="11530" max="11530" width="21.25" style="178" customWidth="1"/>
    <col min="11531" max="11776" width="9" style="178"/>
    <col min="11777" max="11777" width="10" style="178" customWidth="1"/>
    <col min="11778" max="11778" width="22.75" style="178" bestFit="1" customWidth="1"/>
    <col min="11779" max="11780" width="9.5" style="178" bestFit="1" customWidth="1"/>
    <col min="11781" max="11781" width="21.75" style="178" customWidth="1"/>
    <col min="11782" max="11782" width="16.875" style="178" customWidth="1"/>
    <col min="11783" max="11783" width="15.625" style="178" bestFit="1" customWidth="1"/>
    <col min="11784" max="11784" width="14" style="178" customWidth="1"/>
    <col min="11785" max="11785" width="16.125" style="178" bestFit="1" customWidth="1"/>
    <col min="11786" max="11786" width="21.25" style="178" customWidth="1"/>
    <col min="11787" max="12032" width="9" style="178"/>
    <col min="12033" max="12033" width="10" style="178" customWidth="1"/>
    <col min="12034" max="12034" width="22.75" style="178" bestFit="1" customWidth="1"/>
    <col min="12035" max="12036" width="9.5" style="178" bestFit="1" customWidth="1"/>
    <col min="12037" max="12037" width="21.75" style="178" customWidth="1"/>
    <col min="12038" max="12038" width="16.875" style="178" customWidth="1"/>
    <col min="12039" max="12039" width="15.625" style="178" bestFit="1" customWidth="1"/>
    <col min="12040" max="12040" width="14" style="178" customWidth="1"/>
    <col min="12041" max="12041" width="16.125" style="178" bestFit="1" customWidth="1"/>
    <col min="12042" max="12042" width="21.25" style="178" customWidth="1"/>
    <col min="12043" max="12288" width="9" style="178"/>
    <col min="12289" max="12289" width="10" style="178" customWidth="1"/>
    <col min="12290" max="12290" width="22.75" style="178" bestFit="1" customWidth="1"/>
    <col min="12291" max="12292" width="9.5" style="178" bestFit="1" customWidth="1"/>
    <col min="12293" max="12293" width="21.75" style="178" customWidth="1"/>
    <col min="12294" max="12294" width="16.875" style="178" customWidth="1"/>
    <col min="12295" max="12295" width="15.625" style="178" bestFit="1" customWidth="1"/>
    <col min="12296" max="12296" width="14" style="178" customWidth="1"/>
    <col min="12297" max="12297" width="16.125" style="178" bestFit="1" customWidth="1"/>
    <col min="12298" max="12298" width="21.25" style="178" customWidth="1"/>
    <col min="12299" max="12544" width="9" style="178"/>
    <col min="12545" max="12545" width="10" style="178" customWidth="1"/>
    <col min="12546" max="12546" width="22.75" style="178" bestFit="1" customWidth="1"/>
    <col min="12547" max="12548" width="9.5" style="178" bestFit="1" customWidth="1"/>
    <col min="12549" max="12549" width="21.75" style="178" customWidth="1"/>
    <col min="12550" max="12550" width="16.875" style="178" customWidth="1"/>
    <col min="12551" max="12551" width="15.625" style="178" bestFit="1" customWidth="1"/>
    <col min="12552" max="12552" width="14" style="178" customWidth="1"/>
    <col min="12553" max="12553" width="16.125" style="178" bestFit="1" customWidth="1"/>
    <col min="12554" max="12554" width="21.25" style="178" customWidth="1"/>
    <col min="12555" max="12800" width="9" style="178"/>
    <col min="12801" max="12801" width="10" style="178" customWidth="1"/>
    <col min="12802" max="12802" width="22.75" style="178" bestFit="1" customWidth="1"/>
    <col min="12803" max="12804" width="9.5" style="178" bestFit="1" customWidth="1"/>
    <col min="12805" max="12805" width="21.75" style="178" customWidth="1"/>
    <col min="12806" max="12806" width="16.875" style="178" customWidth="1"/>
    <col min="12807" max="12807" width="15.625" style="178" bestFit="1" customWidth="1"/>
    <col min="12808" max="12808" width="14" style="178" customWidth="1"/>
    <col min="12809" max="12809" width="16.125" style="178" bestFit="1" customWidth="1"/>
    <col min="12810" max="12810" width="21.25" style="178" customWidth="1"/>
    <col min="12811" max="13056" width="9" style="178"/>
    <col min="13057" max="13057" width="10" style="178" customWidth="1"/>
    <col min="13058" max="13058" width="22.75" style="178" bestFit="1" customWidth="1"/>
    <col min="13059" max="13060" width="9.5" style="178" bestFit="1" customWidth="1"/>
    <col min="13061" max="13061" width="21.75" style="178" customWidth="1"/>
    <col min="13062" max="13062" width="16.875" style="178" customWidth="1"/>
    <col min="13063" max="13063" width="15.625" style="178" bestFit="1" customWidth="1"/>
    <col min="13064" max="13064" width="14" style="178" customWidth="1"/>
    <col min="13065" max="13065" width="16.125" style="178" bestFit="1" customWidth="1"/>
    <col min="13066" max="13066" width="21.25" style="178" customWidth="1"/>
    <col min="13067" max="13312" width="9" style="178"/>
    <col min="13313" max="13313" width="10" style="178" customWidth="1"/>
    <col min="13314" max="13314" width="22.75" style="178" bestFit="1" customWidth="1"/>
    <col min="13315" max="13316" width="9.5" style="178" bestFit="1" customWidth="1"/>
    <col min="13317" max="13317" width="21.75" style="178" customWidth="1"/>
    <col min="13318" max="13318" width="16.875" style="178" customWidth="1"/>
    <col min="13319" max="13319" width="15.625" style="178" bestFit="1" customWidth="1"/>
    <col min="13320" max="13320" width="14" style="178" customWidth="1"/>
    <col min="13321" max="13321" width="16.125" style="178" bestFit="1" customWidth="1"/>
    <col min="13322" max="13322" width="21.25" style="178" customWidth="1"/>
    <col min="13323" max="13568" width="9" style="178"/>
    <col min="13569" max="13569" width="10" style="178" customWidth="1"/>
    <col min="13570" max="13570" width="22.75" style="178" bestFit="1" customWidth="1"/>
    <col min="13571" max="13572" width="9.5" style="178" bestFit="1" customWidth="1"/>
    <col min="13573" max="13573" width="21.75" style="178" customWidth="1"/>
    <col min="13574" max="13574" width="16.875" style="178" customWidth="1"/>
    <col min="13575" max="13575" width="15.625" style="178" bestFit="1" customWidth="1"/>
    <col min="13576" max="13576" width="14" style="178" customWidth="1"/>
    <col min="13577" max="13577" width="16.125" style="178" bestFit="1" customWidth="1"/>
    <col min="13578" max="13578" width="21.25" style="178" customWidth="1"/>
    <col min="13579" max="13824" width="9" style="178"/>
    <col min="13825" max="13825" width="10" style="178" customWidth="1"/>
    <col min="13826" max="13826" width="22.75" style="178" bestFit="1" customWidth="1"/>
    <col min="13827" max="13828" width="9.5" style="178" bestFit="1" customWidth="1"/>
    <col min="13829" max="13829" width="21.75" style="178" customWidth="1"/>
    <col min="13830" max="13830" width="16.875" style="178" customWidth="1"/>
    <col min="13831" max="13831" width="15.625" style="178" bestFit="1" customWidth="1"/>
    <col min="13832" max="13832" width="14" style="178" customWidth="1"/>
    <col min="13833" max="13833" width="16.125" style="178" bestFit="1" customWidth="1"/>
    <col min="13834" max="13834" width="21.25" style="178" customWidth="1"/>
    <col min="13835" max="14080" width="9" style="178"/>
    <col min="14081" max="14081" width="10" style="178" customWidth="1"/>
    <col min="14082" max="14082" width="22.75" style="178" bestFit="1" customWidth="1"/>
    <col min="14083" max="14084" width="9.5" style="178" bestFit="1" customWidth="1"/>
    <col min="14085" max="14085" width="21.75" style="178" customWidth="1"/>
    <col min="14086" max="14086" width="16.875" style="178" customWidth="1"/>
    <col min="14087" max="14087" width="15.625" style="178" bestFit="1" customWidth="1"/>
    <col min="14088" max="14088" width="14" style="178" customWidth="1"/>
    <col min="14089" max="14089" width="16.125" style="178" bestFit="1" customWidth="1"/>
    <col min="14090" max="14090" width="21.25" style="178" customWidth="1"/>
    <col min="14091" max="14336" width="9" style="178"/>
    <col min="14337" max="14337" width="10" style="178" customWidth="1"/>
    <col min="14338" max="14338" width="22.75" style="178" bestFit="1" customWidth="1"/>
    <col min="14339" max="14340" width="9.5" style="178" bestFit="1" customWidth="1"/>
    <col min="14341" max="14341" width="21.75" style="178" customWidth="1"/>
    <col min="14342" max="14342" width="16.875" style="178" customWidth="1"/>
    <col min="14343" max="14343" width="15.625" style="178" bestFit="1" customWidth="1"/>
    <col min="14344" max="14344" width="14" style="178" customWidth="1"/>
    <col min="14345" max="14345" width="16.125" style="178" bestFit="1" customWidth="1"/>
    <col min="14346" max="14346" width="21.25" style="178" customWidth="1"/>
    <col min="14347" max="14592" width="9" style="178"/>
    <col min="14593" max="14593" width="10" style="178" customWidth="1"/>
    <col min="14594" max="14594" width="22.75" style="178" bestFit="1" customWidth="1"/>
    <col min="14595" max="14596" width="9.5" style="178" bestFit="1" customWidth="1"/>
    <col min="14597" max="14597" width="21.75" style="178" customWidth="1"/>
    <col min="14598" max="14598" width="16.875" style="178" customWidth="1"/>
    <col min="14599" max="14599" width="15.625" style="178" bestFit="1" customWidth="1"/>
    <col min="14600" max="14600" width="14" style="178" customWidth="1"/>
    <col min="14601" max="14601" width="16.125" style="178" bestFit="1" customWidth="1"/>
    <col min="14602" max="14602" width="21.25" style="178" customWidth="1"/>
    <col min="14603" max="14848" width="9" style="178"/>
    <col min="14849" max="14849" width="10" style="178" customWidth="1"/>
    <col min="14850" max="14850" width="22.75" style="178" bestFit="1" customWidth="1"/>
    <col min="14851" max="14852" width="9.5" style="178" bestFit="1" customWidth="1"/>
    <col min="14853" max="14853" width="21.75" style="178" customWidth="1"/>
    <col min="14854" max="14854" width="16.875" style="178" customWidth="1"/>
    <col min="14855" max="14855" width="15.625" style="178" bestFit="1" customWidth="1"/>
    <col min="14856" max="14856" width="14" style="178" customWidth="1"/>
    <col min="14857" max="14857" width="16.125" style="178" bestFit="1" customWidth="1"/>
    <col min="14858" max="14858" width="21.25" style="178" customWidth="1"/>
    <col min="14859" max="15104" width="9" style="178"/>
    <col min="15105" max="15105" width="10" style="178" customWidth="1"/>
    <col min="15106" max="15106" width="22.75" style="178" bestFit="1" customWidth="1"/>
    <col min="15107" max="15108" width="9.5" style="178" bestFit="1" customWidth="1"/>
    <col min="15109" max="15109" width="21.75" style="178" customWidth="1"/>
    <col min="15110" max="15110" width="16.875" style="178" customWidth="1"/>
    <col min="15111" max="15111" width="15.625" style="178" bestFit="1" customWidth="1"/>
    <col min="15112" max="15112" width="14" style="178" customWidth="1"/>
    <col min="15113" max="15113" width="16.125" style="178" bestFit="1" customWidth="1"/>
    <col min="15114" max="15114" width="21.25" style="178" customWidth="1"/>
    <col min="15115" max="15360" width="9" style="178"/>
    <col min="15361" max="15361" width="10" style="178" customWidth="1"/>
    <col min="15362" max="15362" width="22.75" style="178" bestFit="1" customWidth="1"/>
    <col min="15363" max="15364" width="9.5" style="178" bestFit="1" customWidth="1"/>
    <col min="15365" max="15365" width="21.75" style="178" customWidth="1"/>
    <col min="15366" max="15366" width="16.875" style="178" customWidth="1"/>
    <col min="15367" max="15367" width="15.625" style="178" bestFit="1" customWidth="1"/>
    <col min="15368" max="15368" width="14" style="178" customWidth="1"/>
    <col min="15369" max="15369" width="16.125" style="178" bestFit="1" customWidth="1"/>
    <col min="15370" max="15370" width="21.25" style="178" customWidth="1"/>
    <col min="15371" max="15616" width="9" style="178"/>
    <col min="15617" max="15617" width="10" style="178" customWidth="1"/>
    <col min="15618" max="15618" width="22.75" style="178" bestFit="1" customWidth="1"/>
    <col min="15619" max="15620" width="9.5" style="178" bestFit="1" customWidth="1"/>
    <col min="15621" max="15621" width="21.75" style="178" customWidth="1"/>
    <col min="15622" max="15622" width="16.875" style="178" customWidth="1"/>
    <col min="15623" max="15623" width="15.625" style="178" bestFit="1" customWidth="1"/>
    <col min="15624" max="15624" width="14" style="178" customWidth="1"/>
    <col min="15625" max="15625" width="16.125" style="178" bestFit="1" customWidth="1"/>
    <col min="15626" max="15626" width="21.25" style="178" customWidth="1"/>
    <col min="15627" max="15872" width="9" style="178"/>
    <col min="15873" max="15873" width="10" style="178" customWidth="1"/>
    <col min="15874" max="15874" width="22.75" style="178" bestFit="1" customWidth="1"/>
    <col min="15875" max="15876" width="9.5" style="178" bestFit="1" customWidth="1"/>
    <col min="15877" max="15877" width="21.75" style="178" customWidth="1"/>
    <col min="15878" max="15878" width="16.875" style="178" customWidth="1"/>
    <col min="15879" max="15879" width="15.625" style="178" bestFit="1" customWidth="1"/>
    <col min="15880" max="15880" width="14" style="178" customWidth="1"/>
    <col min="15881" max="15881" width="16.125" style="178" bestFit="1" customWidth="1"/>
    <col min="15882" max="15882" width="21.25" style="178" customWidth="1"/>
    <col min="15883" max="16128" width="9" style="178"/>
    <col min="16129" max="16129" width="10" style="178" customWidth="1"/>
    <col min="16130" max="16130" width="22.75" style="178" bestFit="1" customWidth="1"/>
    <col min="16131" max="16132" width="9.5" style="178" bestFit="1" customWidth="1"/>
    <col min="16133" max="16133" width="21.75" style="178" customWidth="1"/>
    <col min="16134" max="16134" width="16.875" style="178" customWidth="1"/>
    <col min="16135" max="16135" width="15.625" style="178" bestFit="1" customWidth="1"/>
    <col min="16136" max="16136" width="14" style="178" customWidth="1"/>
    <col min="16137" max="16137" width="16.125" style="178" bestFit="1" customWidth="1"/>
    <col min="16138" max="16138" width="21.25" style="178" customWidth="1"/>
    <col min="16139" max="16384" width="9" style="178"/>
  </cols>
  <sheetData>
    <row r="1" spans="1:14" ht="38.25" customHeight="1">
      <c r="A1" s="403" t="s">
        <v>1802</v>
      </c>
      <c r="B1" s="403"/>
      <c r="C1" s="403"/>
      <c r="D1" s="403"/>
      <c r="E1" s="403"/>
      <c r="F1" s="403"/>
      <c r="G1" s="403"/>
      <c r="H1" s="403"/>
      <c r="I1" s="403"/>
      <c r="J1" s="403"/>
    </row>
    <row r="2" spans="1:14" ht="27" customHeight="1">
      <c r="J2" s="178" t="s">
        <v>1778</v>
      </c>
    </row>
    <row r="3" spans="1:14" ht="36.75" customHeight="1">
      <c r="A3" s="175" t="s">
        <v>1779</v>
      </c>
      <c r="B3" s="175" t="s">
        <v>1780</v>
      </c>
      <c r="C3" s="175" t="s">
        <v>1781</v>
      </c>
      <c r="D3" s="175" t="s">
        <v>1782</v>
      </c>
      <c r="E3" s="176" t="s">
        <v>1783</v>
      </c>
      <c r="F3" s="176" t="s">
        <v>1784</v>
      </c>
      <c r="G3" s="176" t="s">
        <v>1785</v>
      </c>
      <c r="H3" s="176" t="s">
        <v>1786</v>
      </c>
      <c r="I3" s="176" t="s">
        <v>1787</v>
      </c>
      <c r="J3" s="176" t="s">
        <v>1788</v>
      </c>
    </row>
    <row r="4" spans="1:14" s="170" customFormat="1" ht="22.5">
      <c r="A4" s="286"/>
      <c r="B4" s="188"/>
      <c r="C4" s="325"/>
      <c r="D4" s="188"/>
      <c r="E4" s="292" t="s">
        <v>3350</v>
      </c>
      <c r="F4" s="293">
        <f>F5+F10+F14</f>
        <v>146457</v>
      </c>
      <c r="G4" s="293">
        <f>G5+G10+G14</f>
        <v>104544</v>
      </c>
      <c r="H4" s="294">
        <f>G4-F4</f>
        <v>-41913</v>
      </c>
      <c r="I4" s="183"/>
      <c r="J4" s="308"/>
      <c r="N4" s="210">
        <v>1</v>
      </c>
    </row>
    <row r="5" spans="1:14" s="170" customFormat="1" ht="22.5">
      <c r="A5" s="286"/>
      <c r="B5" s="188"/>
      <c r="C5" s="325"/>
      <c r="D5" s="188"/>
      <c r="E5" s="291" t="s">
        <v>3348</v>
      </c>
      <c r="F5" s="293">
        <f>SUM(F6:F8)</f>
        <v>93432</v>
      </c>
      <c r="G5" s="293">
        <f>SUM(G6:G8)</f>
        <v>92798</v>
      </c>
      <c r="H5" s="294">
        <f>G5-F5</f>
        <v>-634</v>
      </c>
      <c r="I5" s="183"/>
      <c r="J5" s="308"/>
      <c r="N5" s="210">
        <v>1</v>
      </c>
    </row>
    <row r="6" spans="1:14" s="144" customFormat="1" ht="27">
      <c r="A6" s="217"/>
      <c r="B6" s="287"/>
      <c r="C6" s="326">
        <v>2120901</v>
      </c>
      <c r="D6" s="217" t="s">
        <v>1895</v>
      </c>
      <c r="E6" s="288" t="s">
        <v>1896</v>
      </c>
      <c r="F6" s="295">
        <v>1706</v>
      </c>
      <c r="G6" s="295">
        <v>1072</v>
      </c>
      <c r="H6" s="294">
        <f>G6-F6</f>
        <v>-634</v>
      </c>
      <c r="I6" s="275"/>
      <c r="J6" s="298" t="s">
        <v>3406</v>
      </c>
      <c r="K6" s="151"/>
      <c r="L6" s="149"/>
      <c r="N6" s="210">
        <v>1</v>
      </c>
    </row>
    <row r="7" spans="1:14" s="144" customFormat="1" ht="40.5">
      <c r="A7" s="217"/>
      <c r="B7" s="287"/>
      <c r="C7" s="326">
        <v>2330411</v>
      </c>
      <c r="D7" s="217" t="s">
        <v>158</v>
      </c>
      <c r="E7" s="289" t="s">
        <v>1870</v>
      </c>
      <c r="F7" s="295"/>
      <c r="G7" s="295">
        <v>490</v>
      </c>
      <c r="H7" s="294">
        <f>G7-F7</f>
        <v>490</v>
      </c>
      <c r="I7" s="275"/>
      <c r="J7" s="328" t="s">
        <v>3407</v>
      </c>
      <c r="K7" s="151"/>
      <c r="L7" s="149"/>
      <c r="N7" s="210">
        <v>1</v>
      </c>
    </row>
    <row r="8" spans="1:14" s="144" customFormat="1" ht="22.5">
      <c r="A8" s="217"/>
      <c r="B8" s="287"/>
      <c r="C8" s="326">
        <v>2120801</v>
      </c>
      <c r="D8" s="217"/>
      <c r="E8" s="289" t="s">
        <v>3346</v>
      </c>
      <c r="F8" s="295">
        <v>91726</v>
      </c>
      <c r="G8" s="295">
        <f>91726-490</f>
        <v>91236</v>
      </c>
      <c r="H8" s="294">
        <f>G8-F8</f>
        <v>-490</v>
      </c>
      <c r="I8" s="275"/>
      <c r="J8" s="328" t="s">
        <v>3358</v>
      </c>
      <c r="K8" s="151"/>
      <c r="L8" s="149"/>
      <c r="N8" s="210">
        <v>1</v>
      </c>
    </row>
    <row r="9" spans="1:14" s="170" customFormat="1" ht="22.5">
      <c r="A9" s="286"/>
      <c r="B9" s="188"/>
      <c r="C9" s="325"/>
      <c r="D9" s="188"/>
      <c r="E9" s="191"/>
      <c r="F9" s="293"/>
      <c r="G9" s="293"/>
      <c r="H9" s="293"/>
      <c r="I9" s="183"/>
      <c r="J9" s="308"/>
      <c r="N9" s="210">
        <v>1</v>
      </c>
    </row>
    <row r="10" spans="1:14" s="170" customFormat="1" ht="22.5">
      <c r="A10" s="286"/>
      <c r="B10" s="188"/>
      <c r="C10" s="325"/>
      <c r="D10" s="188"/>
      <c r="E10" s="291" t="s">
        <v>3347</v>
      </c>
      <c r="F10" s="293">
        <f>SUM(F11:F12)</f>
        <v>41450</v>
      </c>
      <c r="G10" s="293">
        <f>SUM(G11:G12)</f>
        <v>3937</v>
      </c>
      <c r="H10" s="294">
        <f>G10-F10</f>
        <v>-37513</v>
      </c>
      <c r="I10" s="183"/>
      <c r="J10" s="308"/>
      <c r="N10" s="210">
        <v>1</v>
      </c>
    </row>
    <row r="11" spans="1:14" s="170" customFormat="1" ht="22.5">
      <c r="A11" s="290"/>
      <c r="B11" s="203"/>
      <c r="C11" s="325">
        <v>2121299</v>
      </c>
      <c r="D11" s="188"/>
      <c r="E11" s="304" t="s">
        <v>3357</v>
      </c>
      <c r="F11" s="293">
        <v>35000</v>
      </c>
      <c r="G11" s="293"/>
      <c r="H11" s="294">
        <f>G11-F11</f>
        <v>-35000</v>
      </c>
      <c r="I11" s="183"/>
      <c r="J11" s="308"/>
      <c r="N11" s="210">
        <v>1</v>
      </c>
    </row>
    <row r="12" spans="1:14" s="170" customFormat="1" ht="22.5">
      <c r="A12" s="290"/>
      <c r="B12" s="203"/>
      <c r="C12" s="325">
        <v>2120899</v>
      </c>
      <c r="D12" s="188"/>
      <c r="E12" s="203" t="s">
        <v>3352</v>
      </c>
      <c r="F12" s="293">
        <v>6450</v>
      </c>
      <c r="G12" s="293">
        <v>3937</v>
      </c>
      <c r="H12" s="294">
        <f>G12-F12</f>
        <v>-2513</v>
      </c>
      <c r="I12" s="183"/>
      <c r="J12" s="329" t="s">
        <v>1791</v>
      </c>
      <c r="N12" s="210">
        <v>1</v>
      </c>
    </row>
    <row r="13" spans="1:14" s="170" customFormat="1" ht="22.5">
      <c r="A13" s="290"/>
      <c r="B13" s="203"/>
      <c r="C13" s="325"/>
      <c r="D13" s="188"/>
      <c r="E13" s="203"/>
      <c r="F13" s="293"/>
      <c r="G13" s="293"/>
      <c r="H13" s="294"/>
      <c r="I13" s="183"/>
      <c r="J13" s="308"/>
      <c r="N13" s="210">
        <v>1</v>
      </c>
    </row>
    <row r="14" spans="1:14" s="170" customFormat="1" ht="22.5">
      <c r="A14" s="286"/>
      <c r="B14" s="188"/>
      <c r="C14" s="325"/>
      <c r="D14" s="188"/>
      <c r="E14" s="291" t="s">
        <v>3349</v>
      </c>
      <c r="F14" s="293">
        <f>SUM(F15:F17)</f>
        <v>11575</v>
      </c>
      <c r="G14" s="293">
        <f>SUM(G15:G17)</f>
        <v>7809</v>
      </c>
      <c r="H14" s="294">
        <f>G14-F14</f>
        <v>-3766</v>
      </c>
      <c r="I14" s="183"/>
      <c r="J14" s="308"/>
      <c r="N14" s="210">
        <v>1</v>
      </c>
    </row>
    <row r="15" spans="1:14" s="170" customFormat="1" ht="22.5">
      <c r="A15" s="198" t="s">
        <v>1653</v>
      </c>
      <c r="B15" s="203"/>
      <c r="C15" s="327">
        <v>2120802</v>
      </c>
      <c r="D15" s="181" t="s">
        <v>158</v>
      </c>
      <c r="E15" s="185" t="s">
        <v>1789</v>
      </c>
      <c r="F15" s="293">
        <v>8424</v>
      </c>
      <c r="G15" s="293">
        <f>995+5008</f>
        <v>6003</v>
      </c>
      <c r="H15" s="294">
        <f t="shared" ref="H15:H17" si="0">G15-F15</f>
        <v>-2421</v>
      </c>
      <c r="I15" s="183">
        <v>0</v>
      </c>
      <c r="J15" s="329" t="s">
        <v>3405</v>
      </c>
      <c r="N15" s="210">
        <v>1</v>
      </c>
    </row>
    <row r="16" spans="1:14" s="170" customFormat="1" ht="22.5">
      <c r="A16" s="198" t="s">
        <v>1657</v>
      </c>
      <c r="B16" s="199"/>
      <c r="C16" s="325">
        <v>2121399</v>
      </c>
      <c r="D16" s="181" t="s">
        <v>158</v>
      </c>
      <c r="E16" s="182" t="s">
        <v>1790</v>
      </c>
      <c r="F16" s="293">
        <v>500</v>
      </c>
      <c r="G16" s="293">
        <v>150</v>
      </c>
      <c r="H16" s="294">
        <f t="shared" si="0"/>
        <v>-350</v>
      </c>
      <c r="I16" s="183">
        <v>0</v>
      </c>
      <c r="J16" s="329" t="s">
        <v>3405</v>
      </c>
      <c r="N16" s="210">
        <v>1</v>
      </c>
    </row>
    <row r="17" spans="1:14" s="170" customFormat="1" ht="22.5">
      <c r="A17" s="198">
        <v>605013</v>
      </c>
      <c r="B17" s="203"/>
      <c r="C17" s="325">
        <v>2121499</v>
      </c>
      <c r="D17" s="181" t="s">
        <v>158</v>
      </c>
      <c r="E17" s="182" t="s">
        <v>1792</v>
      </c>
      <c r="F17" s="293">
        <v>2651</v>
      </c>
      <c r="G17" s="293">
        <v>1656</v>
      </c>
      <c r="H17" s="294">
        <f t="shared" si="0"/>
        <v>-995</v>
      </c>
      <c r="I17" s="183">
        <v>280</v>
      </c>
      <c r="J17" s="329" t="s">
        <v>3405</v>
      </c>
      <c r="N17" s="210">
        <v>1</v>
      </c>
    </row>
  </sheetData>
  <mergeCells count="1">
    <mergeCell ref="A1:J1"/>
  </mergeCells>
  <phoneticPr fontId="125" type="noConversion"/>
  <dataValidations count="1">
    <dataValidation type="list" allowBlank="1" showInputMessage="1" showErrorMessage="1" sqref="WVL983049:WVL983054 D65545:D65550 IZ65545:IZ65550 SV65545:SV65550 ACR65545:ACR65550 AMN65545:AMN65550 AWJ65545:AWJ65550 BGF65545:BGF65550 BQB65545:BQB65550 BZX65545:BZX65550 CJT65545:CJT65550 CTP65545:CTP65550 DDL65545:DDL65550 DNH65545:DNH65550 DXD65545:DXD65550 EGZ65545:EGZ65550 EQV65545:EQV65550 FAR65545:FAR65550 FKN65545:FKN65550 FUJ65545:FUJ65550 GEF65545:GEF65550 GOB65545:GOB65550 GXX65545:GXX65550 HHT65545:HHT65550 HRP65545:HRP65550 IBL65545:IBL65550 ILH65545:ILH65550 IVD65545:IVD65550 JEZ65545:JEZ65550 JOV65545:JOV65550 JYR65545:JYR65550 KIN65545:KIN65550 KSJ65545:KSJ65550 LCF65545:LCF65550 LMB65545:LMB65550 LVX65545:LVX65550 MFT65545:MFT65550 MPP65545:MPP65550 MZL65545:MZL65550 NJH65545:NJH65550 NTD65545:NTD65550 OCZ65545:OCZ65550 OMV65545:OMV65550 OWR65545:OWR65550 PGN65545:PGN65550 PQJ65545:PQJ65550 QAF65545:QAF65550 QKB65545:QKB65550 QTX65545:QTX65550 RDT65545:RDT65550 RNP65545:RNP65550 RXL65545:RXL65550 SHH65545:SHH65550 SRD65545:SRD65550 TAZ65545:TAZ65550 TKV65545:TKV65550 TUR65545:TUR65550 UEN65545:UEN65550 UOJ65545:UOJ65550 UYF65545:UYF65550 VIB65545:VIB65550 VRX65545:VRX65550 WBT65545:WBT65550 WLP65545:WLP65550 WVL65545:WVL65550 D131081:D131086 IZ131081:IZ131086 SV131081:SV131086 ACR131081:ACR131086 AMN131081:AMN131086 AWJ131081:AWJ131086 BGF131081:BGF131086 BQB131081:BQB131086 BZX131081:BZX131086 CJT131081:CJT131086 CTP131081:CTP131086 DDL131081:DDL131086 DNH131081:DNH131086 DXD131081:DXD131086 EGZ131081:EGZ131086 EQV131081:EQV131086 FAR131081:FAR131086 FKN131081:FKN131086 FUJ131081:FUJ131086 GEF131081:GEF131086 GOB131081:GOB131086 GXX131081:GXX131086 HHT131081:HHT131086 HRP131081:HRP131086 IBL131081:IBL131086 ILH131081:ILH131086 IVD131081:IVD131086 JEZ131081:JEZ131086 JOV131081:JOV131086 JYR131081:JYR131086 KIN131081:KIN131086 KSJ131081:KSJ131086 LCF131081:LCF131086 LMB131081:LMB131086 LVX131081:LVX131086 MFT131081:MFT131086 MPP131081:MPP131086 MZL131081:MZL131086 NJH131081:NJH131086 NTD131081:NTD131086 OCZ131081:OCZ131086 OMV131081:OMV131086 OWR131081:OWR131086 PGN131081:PGN131086 PQJ131081:PQJ131086 QAF131081:QAF131086 QKB131081:QKB131086 QTX131081:QTX131086 RDT131081:RDT131086 RNP131081:RNP131086 RXL131081:RXL131086 SHH131081:SHH131086 SRD131081:SRD131086 TAZ131081:TAZ131086 TKV131081:TKV131086 TUR131081:TUR131086 UEN131081:UEN131086 UOJ131081:UOJ131086 UYF131081:UYF131086 VIB131081:VIB131086 VRX131081:VRX131086 WBT131081:WBT131086 WLP131081:WLP131086 WVL131081:WVL131086 D196617:D196622 IZ196617:IZ196622 SV196617:SV196622 ACR196617:ACR196622 AMN196617:AMN196622 AWJ196617:AWJ196622 BGF196617:BGF196622 BQB196617:BQB196622 BZX196617:BZX196622 CJT196617:CJT196622 CTP196617:CTP196622 DDL196617:DDL196622 DNH196617:DNH196622 DXD196617:DXD196622 EGZ196617:EGZ196622 EQV196617:EQV196622 FAR196617:FAR196622 FKN196617:FKN196622 FUJ196617:FUJ196622 GEF196617:GEF196622 GOB196617:GOB196622 GXX196617:GXX196622 HHT196617:HHT196622 HRP196617:HRP196622 IBL196617:IBL196622 ILH196617:ILH196622 IVD196617:IVD196622 JEZ196617:JEZ196622 JOV196617:JOV196622 JYR196617:JYR196622 KIN196617:KIN196622 KSJ196617:KSJ196622 LCF196617:LCF196622 LMB196617:LMB196622 LVX196617:LVX196622 MFT196617:MFT196622 MPP196617:MPP196622 MZL196617:MZL196622 NJH196617:NJH196622 NTD196617:NTD196622 OCZ196617:OCZ196622 OMV196617:OMV196622 OWR196617:OWR196622 PGN196617:PGN196622 PQJ196617:PQJ196622 QAF196617:QAF196622 QKB196617:QKB196622 QTX196617:QTX196622 RDT196617:RDT196622 RNP196617:RNP196622 RXL196617:RXL196622 SHH196617:SHH196622 SRD196617:SRD196622 TAZ196617:TAZ196622 TKV196617:TKV196622 TUR196617:TUR196622 UEN196617:UEN196622 UOJ196617:UOJ196622 UYF196617:UYF196622 VIB196617:VIB196622 VRX196617:VRX196622 WBT196617:WBT196622 WLP196617:WLP196622 WVL196617:WVL196622 D262153:D262158 IZ262153:IZ262158 SV262153:SV262158 ACR262153:ACR262158 AMN262153:AMN262158 AWJ262153:AWJ262158 BGF262153:BGF262158 BQB262153:BQB262158 BZX262153:BZX262158 CJT262153:CJT262158 CTP262153:CTP262158 DDL262153:DDL262158 DNH262153:DNH262158 DXD262153:DXD262158 EGZ262153:EGZ262158 EQV262153:EQV262158 FAR262153:FAR262158 FKN262153:FKN262158 FUJ262153:FUJ262158 GEF262153:GEF262158 GOB262153:GOB262158 GXX262153:GXX262158 HHT262153:HHT262158 HRP262153:HRP262158 IBL262153:IBL262158 ILH262153:ILH262158 IVD262153:IVD262158 JEZ262153:JEZ262158 JOV262153:JOV262158 JYR262153:JYR262158 KIN262153:KIN262158 KSJ262153:KSJ262158 LCF262153:LCF262158 LMB262153:LMB262158 LVX262153:LVX262158 MFT262153:MFT262158 MPP262153:MPP262158 MZL262153:MZL262158 NJH262153:NJH262158 NTD262153:NTD262158 OCZ262153:OCZ262158 OMV262153:OMV262158 OWR262153:OWR262158 PGN262153:PGN262158 PQJ262153:PQJ262158 QAF262153:QAF262158 QKB262153:QKB262158 QTX262153:QTX262158 RDT262153:RDT262158 RNP262153:RNP262158 RXL262153:RXL262158 SHH262153:SHH262158 SRD262153:SRD262158 TAZ262153:TAZ262158 TKV262153:TKV262158 TUR262153:TUR262158 UEN262153:UEN262158 UOJ262153:UOJ262158 UYF262153:UYF262158 VIB262153:VIB262158 VRX262153:VRX262158 WBT262153:WBT262158 WLP262153:WLP262158 WVL262153:WVL262158 D327689:D327694 IZ327689:IZ327694 SV327689:SV327694 ACR327689:ACR327694 AMN327689:AMN327694 AWJ327689:AWJ327694 BGF327689:BGF327694 BQB327689:BQB327694 BZX327689:BZX327694 CJT327689:CJT327694 CTP327689:CTP327694 DDL327689:DDL327694 DNH327689:DNH327694 DXD327689:DXD327694 EGZ327689:EGZ327694 EQV327689:EQV327694 FAR327689:FAR327694 FKN327689:FKN327694 FUJ327689:FUJ327694 GEF327689:GEF327694 GOB327689:GOB327694 GXX327689:GXX327694 HHT327689:HHT327694 HRP327689:HRP327694 IBL327689:IBL327694 ILH327689:ILH327694 IVD327689:IVD327694 JEZ327689:JEZ327694 JOV327689:JOV327694 JYR327689:JYR327694 KIN327689:KIN327694 KSJ327689:KSJ327694 LCF327689:LCF327694 LMB327689:LMB327694 LVX327689:LVX327694 MFT327689:MFT327694 MPP327689:MPP327694 MZL327689:MZL327694 NJH327689:NJH327694 NTD327689:NTD327694 OCZ327689:OCZ327694 OMV327689:OMV327694 OWR327689:OWR327694 PGN327689:PGN327694 PQJ327689:PQJ327694 QAF327689:QAF327694 QKB327689:QKB327694 QTX327689:QTX327694 RDT327689:RDT327694 RNP327689:RNP327694 RXL327689:RXL327694 SHH327689:SHH327694 SRD327689:SRD327694 TAZ327689:TAZ327694 TKV327689:TKV327694 TUR327689:TUR327694 UEN327689:UEN327694 UOJ327689:UOJ327694 UYF327689:UYF327694 VIB327689:VIB327694 VRX327689:VRX327694 WBT327689:WBT327694 WLP327689:WLP327694 WVL327689:WVL327694 D393225:D393230 IZ393225:IZ393230 SV393225:SV393230 ACR393225:ACR393230 AMN393225:AMN393230 AWJ393225:AWJ393230 BGF393225:BGF393230 BQB393225:BQB393230 BZX393225:BZX393230 CJT393225:CJT393230 CTP393225:CTP393230 DDL393225:DDL393230 DNH393225:DNH393230 DXD393225:DXD393230 EGZ393225:EGZ393230 EQV393225:EQV393230 FAR393225:FAR393230 FKN393225:FKN393230 FUJ393225:FUJ393230 GEF393225:GEF393230 GOB393225:GOB393230 GXX393225:GXX393230 HHT393225:HHT393230 HRP393225:HRP393230 IBL393225:IBL393230 ILH393225:ILH393230 IVD393225:IVD393230 JEZ393225:JEZ393230 JOV393225:JOV393230 JYR393225:JYR393230 KIN393225:KIN393230 KSJ393225:KSJ393230 LCF393225:LCF393230 LMB393225:LMB393230 LVX393225:LVX393230 MFT393225:MFT393230 MPP393225:MPP393230 MZL393225:MZL393230 NJH393225:NJH393230 NTD393225:NTD393230 OCZ393225:OCZ393230 OMV393225:OMV393230 OWR393225:OWR393230 PGN393225:PGN393230 PQJ393225:PQJ393230 QAF393225:QAF393230 QKB393225:QKB393230 QTX393225:QTX393230 RDT393225:RDT393230 RNP393225:RNP393230 RXL393225:RXL393230 SHH393225:SHH393230 SRD393225:SRD393230 TAZ393225:TAZ393230 TKV393225:TKV393230 TUR393225:TUR393230 UEN393225:UEN393230 UOJ393225:UOJ393230 UYF393225:UYF393230 VIB393225:VIB393230 VRX393225:VRX393230 WBT393225:WBT393230 WLP393225:WLP393230 WVL393225:WVL393230 D458761:D458766 IZ458761:IZ458766 SV458761:SV458766 ACR458761:ACR458766 AMN458761:AMN458766 AWJ458761:AWJ458766 BGF458761:BGF458766 BQB458761:BQB458766 BZX458761:BZX458766 CJT458761:CJT458766 CTP458761:CTP458766 DDL458761:DDL458766 DNH458761:DNH458766 DXD458761:DXD458766 EGZ458761:EGZ458766 EQV458761:EQV458766 FAR458761:FAR458766 FKN458761:FKN458766 FUJ458761:FUJ458766 GEF458761:GEF458766 GOB458761:GOB458766 GXX458761:GXX458766 HHT458761:HHT458766 HRP458761:HRP458766 IBL458761:IBL458766 ILH458761:ILH458766 IVD458761:IVD458766 JEZ458761:JEZ458766 JOV458761:JOV458766 JYR458761:JYR458766 KIN458761:KIN458766 KSJ458761:KSJ458766 LCF458761:LCF458766 LMB458761:LMB458766 LVX458761:LVX458766 MFT458761:MFT458766 MPP458761:MPP458766 MZL458761:MZL458766 NJH458761:NJH458766 NTD458761:NTD458766 OCZ458761:OCZ458766 OMV458761:OMV458766 OWR458761:OWR458766 PGN458761:PGN458766 PQJ458761:PQJ458766 QAF458761:QAF458766 QKB458761:QKB458766 QTX458761:QTX458766 RDT458761:RDT458766 RNP458761:RNP458766 RXL458761:RXL458766 SHH458761:SHH458766 SRD458761:SRD458766 TAZ458761:TAZ458766 TKV458761:TKV458766 TUR458761:TUR458766 UEN458761:UEN458766 UOJ458761:UOJ458766 UYF458761:UYF458766 VIB458761:VIB458766 VRX458761:VRX458766 WBT458761:WBT458766 WLP458761:WLP458766 WVL458761:WVL458766 D524297:D524302 IZ524297:IZ524302 SV524297:SV524302 ACR524297:ACR524302 AMN524297:AMN524302 AWJ524297:AWJ524302 BGF524297:BGF524302 BQB524297:BQB524302 BZX524297:BZX524302 CJT524297:CJT524302 CTP524297:CTP524302 DDL524297:DDL524302 DNH524297:DNH524302 DXD524297:DXD524302 EGZ524297:EGZ524302 EQV524297:EQV524302 FAR524297:FAR524302 FKN524297:FKN524302 FUJ524297:FUJ524302 GEF524297:GEF524302 GOB524297:GOB524302 GXX524297:GXX524302 HHT524297:HHT524302 HRP524297:HRP524302 IBL524297:IBL524302 ILH524297:ILH524302 IVD524297:IVD524302 JEZ524297:JEZ524302 JOV524297:JOV524302 JYR524297:JYR524302 KIN524297:KIN524302 KSJ524297:KSJ524302 LCF524297:LCF524302 LMB524297:LMB524302 LVX524297:LVX524302 MFT524297:MFT524302 MPP524297:MPP524302 MZL524297:MZL524302 NJH524297:NJH524302 NTD524297:NTD524302 OCZ524297:OCZ524302 OMV524297:OMV524302 OWR524297:OWR524302 PGN524297:PGN524302 PQJ524297:PQJ524302 QAF524297:QAF524302 QKB524297:QKB524302 QTX524297:QTX524302 RDT524297:RDT524302 RNP524297:RNP524302 RXL524297:RXL524302 SHH524297:SHH524302 SRD524297:SRD524302 TAZ524297:TAZ524302 TKV524297:TKV524302 TUR524297:TUR524302 UEN524297:UEN524302 UOJ524297:UOJ524302 UYF524297:UYF524302 VIB524297:VIB524302 VRX524297:VRX524302 WBT524297:WBT524302 WLP524297:WLP524302 WVL524297:WVL524302 D589833:D589838 IZ589833:IZ589838 SV589833:SV589838 ACR589833:ACR589838 AMN589833:AMN589838 AWJ589833:AWJ589838 BGF589833:BGF589838 BQB589833:BQB589838 BZX589833:BZX589838 CJT589833:CJT589838 CTP589833:CTP589838 DDL589833:DDL589838 DNH589833:DNH589838 DXD589833:DXD589838 EGZ589833:EGZ589838 EQV589833:EQV589838 FAR589833:FAR589838 FKN589833:FKN589838 FUJ589833:FUJ589838 GEF589833:GEF589838 GOB589833:GOB589838 GXX589833:GXX589838 HHT589833:HHT589838 HRP589833:HRP589838 IBL589833:IBL589838 ILH589833:ILH589838 IVD589833:IVD589838 JEZ589833:JEZ589838 JOV589833:JOV589838 JYR589833:JYR589838 KIN589833:KIN589838 KSJ589833:KSJ589838 LCF589833:LCF589838 LMB589833:LMB589838 LVX589833:LVX589838 MFT589833:MFT589838 MPP589833:MPP589838 MZL589833:MZL589838 NJH589833:NJH589838 NTD589833:NTD589838 OCZ589833:OCZ589838 OMV589833:OMV589838 OWR589833:OWR589838 PGN589833:PGN589838 PQJ589833:PQJ589838 QAF589833:QAF589838 QKB589833:QKB589838 QTX589833:QTX589838 RDT589833:RDT589838 RNP589833:RNP589838 RXL589833:RXL589838 SHH589833:SHH589838 SRD589833:SRD589838 TAZ589833:TAZ589838 TKV589833:TKV589838 TUR589833:TUR589838 UEN589833:UEN589838 UOJ589833:UOJ589838 UYF589833:UYF589838 VIB589833:VIB589838 VRX589833:VRX589838 WBT589833:WBT589838 WLP589833:WLP589838 WVL589833:WVL589838 D655369:D655374 IZ655369:IZ655374 SV655369:SV655374 ACR655369:ACR655374 AMN655369:AMN655374 AWJ655369:AWJ655374 BGF655369:BGF655374 BQB655369:BQB655374 BZX655369:BZX655374 CJT655369:CJT655374 CTP655369:CTP655374 DDL655369:DDL655374 DNH655369:DNH655374 DXD655369:DXD655374 EGZ655369:EGZ655374 EQV655369:EQV655374 FAR655369:FAR655374 FKN655369:FKN655374 FUJ655369:FUJ655374 GEF655369:GEF655374 GOB655369:GOB655374 GXX655369:GXX655374 HHT655369:HHT655374 HRP655369:HRP655374 IBL655369:IBL655374 ILH655369:ILH655374 IVD655369:IVD655374 JEZ655369:JEZ655374 JOV655369:JOV655374 JYR655369:JYR655374 KIN655369:KIN655374 KSJ655369:KSJ655374 LCF655369:LCF655374 LMB655369:LMB655374 LVX655369:LVX655374 MFT655369:MFT655374 MPP655369:MPP655374 MZL655369:MZL655374 NJH655369:NJH655374 NTD655369:NTD655374 OCZ655369:OCZ655374 OMV655369:OMV655374 OWR655369:OWR655374 PGN655369:PGN655374 PQJ655369:PQJ655374 QAF655369:QAF655374 QKB655369:QKB655374 QTX655369:QTX655374 RDT655369:RDT655374 RNP655369:RNP655374 RXL655369:RXL655374 SHH655369:SHH655374 SRD655369:SRD655374 TAZ655369:TAZ655374 TKV655369:TKV655374 TUR655369:TUR655374 UEN655369:UEN655374 UOJ655369:UOJ655374 UYF655369:UYF655374 VIB655369:VIB655374 VRX655369:VRX655374 WBT655369:WBT655374 WLP655369:WLP655374 WVL655369:WVL655374 D720905:D720910 IZ720905:IZ720910 SV720905:SV720910 ACR720905:ACR720910 AMN720905:AMN720910 AWJ720905:AWJ720910 BGF720905:BGF720910 BQB720905:BQB720910 BZX720905:BZX720910 CJT720905:CJT720910 CTP720905:CTP720910 DDL720905:DDL720910 DNH720905:DNH720910 DXD720905:DXD720910 EGZ720905:EGZ720910 EQV720905:EQV720910 FAR720905:FAR720910 FKN720905:FKN720910 FUJ720905:FUJ720910 GEF720905:GEF720910 GOB720905:GOB720910 GXX720905:GXX720910 HHT720905:HHT720910 HRP720905:HRP720910 IBL720905:IBL720910 ILH720905:ILH720910 IVD720905:IVD720910 JEZ720905:JEZ720910 JOV720905:JOV720910 JYR720905:JYR720910 KIN720905:KIN720910 KSJ720905:KSJ720910 LCF720905:LCF720910 LMB720905:LMB720910 LVX720905:LVX720910 MFT720905:MFT720910 MPP720905:MPP720910 MZL720905:MZL720910 NJH720905:NJH720910 NTD720905:NTD720910 OCZ720905:OCZ720910 OMV720905:OMV720910 OWR720905:OWR720910 PGN720905:PGN720910 PQJ720905:PQJ720910 QAF720905:QAF720910 QKB720905:QKB720910 QTX720905:QTX720910 RDT720905:RDT720910 RNP720905:RNP720910 RXL720905:RXL720910 SHH720905:SHH720910 SRD720905:SRD720910 TAZ720905:TAZ720910 TKV720905:TKV720910 TUR720905:TUR720910 UEN720905:UEN720910 UOJ720905:UOJ720910 UYF720905:UYF720910 VIB720905:VIB720910 VRX720905:VRX720910 WBT720905:WBT720910 WLP720905:WLP720910 WVL720905:WVL720910 D786441:D786446 IZ786441:IZ786446 SV786441:SV786446 ACR786441:ACR786446 AMN786441:AMN786446 AWJ786441:AWJ786446 BGF786441:BGF786446 BQB786441:BQB786446 BZX786441:BZX786446 CJT786441:CJT786446 CTP786441:CTP786446 DDL786441:DDL786446 DNH786441:DNH786446 DXD786441:DXD786446 EGZ786441:EGZ786446 EQV786441:EQV786446 FAR786441:FAR786446 FKN786441:FKN786446 FUJ786441:FUJ786446 GEF786441:GEF786446 GOB786441:GOB786446 GXX786441:GXX786446 HHT786441:HHT786446 HRP786441:HRP786446 IBL786441:IBL786446 ILH786441:ILH786446 IVD786441:IVD786446 JEZ786441:JEZ786446 JOV786441:JOV786446 JYR786441:JYR786446 KIN786441:KIN786446 KSJ786441:KSJ786446 LCF786441:LCF786446 LMB786441:LMB786446 LVX786441:LVX786446 MFT786441:MFT786446 MPP786441:MPP786446 MZL786441:MZL786446 NJH786441:NJH786446 NTD786441:NTD786446 OCZ786441:OCZ786446 OMV786441:OMV786446 OWR786441:OWR786446 PGN786441:PGN786446 PQJ786441:PQJ786446 QAF786441:QAF786446 QKB786441:QKB786446 QTX786441:QTX786446 RDT786441:RDT786446 RNP786441:RNP786446 RXL786441:RXL786446 SHH786441:SHH786446 SRD786441:SRD786446 TAZ786441:TAZ786446 TKV786441:TKV786446 TUR786441:TUR786446 UEN786441:UEN786446 UOJ786441:UOJ786446 UYF786441:UYF786446 VIB786441:VIB786446 VRX786441:VRX786446 WBT786441:WBT786446 WLP786441:WLP786446 WVL786441:WVL786446 D851977:D851982 IZ851977:IZ851982 SV851977:SV851982 ACR851977:ACR851982 AMN851977:AMN851982 AWJ851977:AWJ851982 BGF851977:BGF851982 BQB851977:BQB851982 BZX851977:BZX851982 CJT851977:CJT851982 CTP851977:CTP851982 DDL851977:DDL851982 DNH851977:DNH851982 DXD851977:DXD851982 EGZ851977:EGZ851982 EQV851977:EQV851982 FAR851977:FAR851982 FKN851977:FKN851982 FUJ851977:FUJ851982 GEF851977:GEF851982 GOB851977:GOB851982 GXX851977:GXX851982 HHT851977:HHT851982 HRP851977:HRP851982 IBL851977:IBL851982 ILH851977:ILH851982 IVD851977:IVD851982 JEZ851977:JEZ851982 JOV851977:JOV851982 JYR851977:JYR851982 KIN851977:KIN851982 KSJ851977:KSJ851982 LCF851977:LCF851982 LMB851977:LMB851982 LVX851977:LVX851982 MFT851977:MFT851982 MPP851977:MPP851982 MZL851977:MZL851982 NJH851977:NJH851982 NTD851977:NTD851982 OCZ851977:OCZ851982 OMV851977:OMV851982 OWR851977:OWR851982 PGN851977:PGN851982 PQJ851977:PQJ851982 QAF851977:QAF851982 QKB851977:QKB851982 QTX851977:QTX851982 RDT851977:RDT851982 RNP851977:RNP851982 RXL851977:RXL851982 SHH851977:SHH851982 SRD851977:SRD851982 TAZ851977:TAZ851982 TKV851977:TKV851982 TUR851977:TUR851982 UEN851977:UEN851982 UOJ851977:UOJ851982 UYF851977:UYF851982 VIB851977:VIB851982 VRX851977:VRX851982 WBT851977:WBT851982 WLP851977:WLP851982 WVL851977:WVL851982 D917513:D917518 IZ917513:IZ917518 SV917513:SV917518 ACR917513:ACR917518 AMN917513:AMN917518 AWJ917513:AWJ917518 BGF917513:BGF917518 BQB917513:BQB917518 BZX917513:BZX917518 CJT917513:CJT917518 CTP917513:CTP917518 DDL917513:DDL917518 DNH917513:DNH917518 DXD917513:DXD917518 EGZ917513:EGZ917518 EQV917513:EQV917518 FAR917513:FAR917518 FKN917513:FKN917518 FUJ917513:FUJ917518 GEF917513:GEF917518 GOB917513:GOB917518 GXX917513:GXX917518 HHT917513:HHT917518 HRP917513:HRP917518 IBL917513:IBL917518 ILH917513:ILH917518 IVD917513:IVD917518 JEZ917513:JEZ917518 JOV917513:JOV917518 JYR917513:JYR917518 KIN917513:KIN917518 KSJ917513:KSJ917518 LCF917513:LCF917518 LMB917513:LMB917518 LVX917513:LVX917518 MFT917513:MFT917518 MPP917513:MPP917518 MZL917513:MZL917518 NJH917513:NJH917518 NTD917513:NTD917518 OCZ917513:OCZ917518 OMV917513:OMV917518 OWR917513:OWR917518 PGN917513:PGN917518 PQJ917513:PQJ917518 QAF917513:QAF917518 QKB917513:QKB917518 QTX917513:QTX917518 RDT917513:RDT917518 RNP917513:RNP917518 RXL917513:RXL917518 SHH917513:SHH917518 SRD917513:SRD917518 TAZ917513:TAZ917518 TKV917513:TKV917518 TUR917513:TUR917518 UEN917513:UEN917518 UOJ917513:UOJ917518 UYF917513:UYF917518 VIB917513:VIB917518 VRX917513:VRX917518 WBT917513:WBT917518 WLP917513:WLP917518 WVL917513:WVL917518 D983049:D983054 IZ983049:IZ983054 SV983049:SV983054 ACR983049:ACR983054 AMN983049:AMN983054 AWJ983049:AWJ983054 BGF983049:BGF983054 BQB983049:BQB983054 BZX983049:BZX983054 CJT983049:CJT983054 CTP983049:CTP983054 DDL983049:DDL983054 DNH983049:DNH983054 DXD983049:DXD983054 EGZ983049:EGZ983054 EQV983049:EQV983054 FAR983049:FAR983054 FKN983049:FKN983054 FUJ983049:FUJ983054 GEF983049:GEF983054 GOB983049:GOB983054 GXX983049:GXX983054 HHT983049:HHT983054 HRP983049:HRP983054 IBL983049:IBL983054 ILH983049:ILH983054 IVD983049:IVD983054 JEZ983049:JEZ983054 JOV983049:JOV983054 JYR983049:JYR983054 KIN983049:KIN983054 KSJ983049:KSJ983054 LCF983049:LCF983054 LMB983049:LMB983054 LVX983049:LVX983054 MFT983049:MFT983054 MPP983049:MPP983054 MZL983049:MZL983054 NJH983049:NJH983054 NTD983049:NTD983054 OCZ983049:OCZ983054 OMV983049:OMV983054 OWR983049:OWR983054 PGN983049:PGN983054 PQJ983049:PQJ983054 QAF983049:QAF983054 QKB983049:QKB983054 QTX983049:QTX983054 RDT983049:RDT983054 RNP983049:RNP983054 RXL983049:RXL983054 SHH983049:SHH983054 SRD983049:SRD983054 TAZ983049:TAZ983054 TKV983049:TKV983054 TUR983049:TUR983054 UEN983049:UEN983054 UOJ983049:UOJ983054 UYF983049:UYF983054 VIB983049:VIB983054 VRX983049:VRX983054 WBT983049:WBT983054 WLP983049:WLP983054 WVL15:WVL17 WVL11:WVL13 WLP11:WLP13 WBT11:WBT13 VRX11:VRX13 VIB11:VIB13 UYF11:UYF13 UOJ11:UOJ13 UEN11:UEN13 TUR11:TUR13 TKV11:TKV13 TAZ11:TAZ13 SRD11:SRD13 SHH11:SHH13 RXL11:RXL13 RNP11:RNP13 RDT11:RDT13 QTX11:QTX13 QKB11:QKB13 QAF11:QAF13 PQJ11:PQJ13 PGN11:PGN13 OWR11:OWR13 OMV11:OMV13 OCZ11:OCZ13 NTD11:NTD13 NJH11:NJH13 MZL11:MZL13 MPP11:MPP13 MFT11:MFT13 LVX11:LVX13 LMB11:LMB13 LCF11:LCF13 KSJ11:KSJ13 KIN11:KIN13 JYR11:JYR13 JOV11:JOV13 JEZ11:JEZ13 IVD11:IVD13 ILH11:ILH13 IBL11:IBL13 HRP11:HRP13 HHT11:HHT13 GXX11:GXX13 GOB11:GOB13 GEF11:GEF13 FUJ11:FUJ13 FKN11:FKN13 FAR11:FAR13 EQV11:EQV13 EGZ11:EGZ13 DXD11:DXD13 DNH11:DNH13 DDL11:DDL13 CTP11:CTP13 CJT11:CJT13 BZX11:BZX13 BQB11:BQB13 BGF11:BGF13 AWJ11:AWJ13 AMN11:AMN13 ACR11:ACR13 SV11:SV13 IZ11:IZ13 D4:D17 SV4:SV5 ACR4:ACR5 AMN4:AMN5 AWJ4:AWJ5 BGF4:BGF5 BQB4:BQB5 BZX4:BZX5 CJT4:CJT5 CTP4:CTP5 DDL4:DDL5 DNH4:DNH5 DXD4:DXD5 EGZ4:EGZ5 EQV4:EQV5 FAR4:FAR5 FKN4:FKN5 FUJ4:FUJ5 GEF4:GEF5 GOB4:GOB5 GXX4:GXX5 HHT4:HHT5 HRP4:HRP5 IBL4:IBL5 ILH4:ILH5 IVD4:IVD5 JEZ4:JEZ5 JOV4:JOV5 JYR4:JYR5 KIN4:KIN5 KSJ4:KSJ5 LCF4:LCF5 LMB4:LMB5 LVX4:LVX5 MFT4:MFT5 MPP4:MPP5 MZL4:MZL5 NJH4:NJH5 NTD4:NTD5 OCZ4:OCZ5 OMV4:OMV5 OWR4:OWR5 PGN4:PGN5 PQJ4:PQJ5 QAF4:QAF5 QKB4:QKB5 QTX4:QTX5 RDT4:RDT5 RNP4:RNP5 RXL4:RXL5 SHH4:SHH5 SRD4:SRD5 TAZ4:TAZ5 TKV4:TKV5 TUR4:TUR5 UEN4:UEN5 UOJ4:UOJ5 UYF4:UYF5 VIB4:VIB5 VRX4:VRX5 WBT4:WBT5 WLP4:WLP5 WVL4:WVL5 IZ4:IZ5 IZ15:IZ17 SV15:SV17 ACR15:ACR17 AMN15:AMN17 AWJ15:AWJ17 BGF15:BGF17 BQB15:BQB17 BZX15:BZX17 CJT15:CJT17 CTP15:CTP17 DDL15:DDL17 DNH15:DNH17 DXD15:DXD17 EGZ15:EGZ17 EQV15:EQV17 FAR15:FAR17 FKN15:FKN17 FUJ15:FUJ17 GEF15:GEF17 GOB15:GOB17 GXX15:GXX17 HHT15:HHT17 HRP15:HRP17 IBL15:IBL17 ILH15:ILH17 IVD15:IVD17 JEZ15:JEZ17 JOV15:JOV17 JYR15:JYR17 KIN15:KIN17 KSJ15:KSJ17 LCF15:LCF17 LMB15:LMB17 LVX15:LVX17 MFT15:MFT17 MPP15:MPP17 MZL15:MZL17 NJH15:NJH17 NTD15:NTD17 OCZ15:OCZ17 OMV15:OMV17 OWR15:OWR17 PGN15:PGN17 PQJ15:PQJ17 QAF15:QAF17 QKB15:QKB17 QTX15:QTX17 RDT15:RDT17 RNP15:RNP17 RXL15:RXL17 SHH15:SHH17 SRD15:SRD17 TAZ15:TAZ17 TKV15:TKV17 TUR15:TUR17 UEN15:UEN17 UOJ15:UOJ17 UYF15:UYF17 VIB15:VIB17 VRX15:VRX17 WBT15:WBT17 WLP15:WLP17">
      <formula1>"公共专项,部门公共专项,单位专项"</formula1>
    </dataValidation>
  </dataValidations>
  <printOptions horizontalCentered="1"/>
  <pageMargins left="0.59055118110236227" right="0.59055118110236227" top="0.98425196850393704" bottom="0.59055118110236227" header="0.51181102362204722" footer="0.51181102362204722"/>
  <pageSetup paperSize="9" firstPageNumber="46" orientation="landscape" useFirstPageNumber="1"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A14"/>
  <sheetViews>
    <sheetView workbookViewId="0">
      <selection activeCell="A15" sqref="A15"/>
    </sheetView>
  </sheetViews>
  <sheetFormatPr defaultColWidth="9" defaultRowHeight="14.25"/>
  <cols>
    <col min="1" max="1" width="104.375" style="101" customWidth="1"/>
    <col min="2" max="16384" width="9" style="101"/>
  </cols>
  <sheetData>
    <row r="1" spans="1:1" ht="54.75" customHeight="1">
      <c r="A1" s="102" t="s">
        <v>324</v>
      </c>
    </row>
    <row r="3" spans="1:1" ht="21.75" customHeight="1">
      <c r="A3" s="103" t="s">
        <v>325</v>
      </c>
    </row>
    <row r="4" spans="1:1" ht="21.75" customHeight="1">
      <c r="A4" s="104" t="s">
        <v>328</v>
      </c>
    </row>
    <row r="5" spans="1:1" ht="21.75" customHeight="1">
      <c r="A5" s="105" t="s">
        <v>3397</v>
      </c>
    </row>
    <row r="6" spans="1:1" ht="21.75" customHeight="1">
      <c r="A6" s="105" t="s">
        <v>3398</v>
      </c>
    </row>
    <row r="7" spans="1:1" ht="21.75" customHeight="1">
      <c r="A7" s="105" t="s">
        <v>3565</v>
      </c>
    </row>
    <row r="8" spans="1:1" ht="21.75" customHeight="1">
      <c r="A8" s="105" t="s">
        <v>3566</v>
      </c>
    </row>
    <row r="9" spans="1:1" ht="21.75" customHeight="1">
      <c r="A9" s="105" t="s">
        <v>3567</v>
      </c>
    </row>
    <row r="10" spans="1:1" ht="21.75" customHeight="1">
      <c r="A10" s="105" t="s">
        <v>3568</v>
      </c>
    </row>
    <row r="11" spans="1:1" ht="21.75" customHeight="1">
      <c r="A11" s="103" t="s">
        <v>326</v>
      </c>
    </row>
    <row r="12" spans="1:1" ht="21.75" customHeight="1">
      <c r="A12" s="105" t="s">
        <v>3569</v>
      </c>
    </row>
    <row r="13" spans="1:1" ht="21.75" customHeight="1">
      <c r="A13" s="105" t="s">
        <v>3570</v>
      </c>
    </row>
    <row r="14" spans="1:1" ht="21.75" customHeight="1">
      <c r="A14" s="105" t="s">
        <v>3571</v>
      </c>
    </row>
  </sheetData>
  <phoneticPr fontId="4" type="noConversion"/>
  <pageMargins left="1.0629921259842521" right="1.0629921259842521"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sheetPr>
    <outlinePr summaryBelow="0" summaryRight="0"/>
  </sheetPr>
  <dimension ref="A1:T159"/>
  <sheetViews>
    <sheetView showZeros="0" workbookViewId="0">
      <pane xSplit="1" ySplit="5" topLeftCell="B36" activePane="bottomRight" state="frozen"/>
      <selection activeCell="A15" sqref="A15"/>
      <selection pane="topRight" activeCell="A15" sqref="A15"/>
      <selection pane="bottomLeft" activeCell="A15" sqref="A15"/>
      <selection pane="bottomRight" activeCell="A15" sqref="A15"/>
    </sheetView>
  </sheetViews>
  <sheetFormatPr defaultColWidth="9" defaultRowHeight="14.25" outlineLevelRow="1"/>
  <cols>
    <col min="1" max="1" width="34" style="1" customWidth="1"/>
    <col min="2" max="17" width="10.5" style="1" customWidth="1"/>
    <col min="18" max="16384" width="9" style="1"/>
  </cols>
  <sheetData>
    <row r="1" spans="1:20" ht="51" customHeight="1">
      <c r="A1" s="119"/>
      <c r="B1" s="376" t="s">
        <v>337</v>
      </c>
      <c r="C1" s="376"/>
      <c r="D1" s="376"/>
      <c r="E1" s="376"/>
      <c r="F1" s="376"/>
      <c r="G1" s="376"/>
      <c r="H1" s="376"/>
      <c r="I1" s="376"/>
      <c r="J1" s="376" t="s">
        <v>337</v>
      </c>
      <c r="K1" s="376"/>
      <c r="L1" s="376"/>
      <c r="M1" s="376"/>
      <c r="N1" s="376"/>
      <c r="O1" s="376"/>
      <c r="P1" s="376"/>
      <c r="Q1" s="376"/>
    </row>
    <row r="2" spans="1:20" s="4" customFormat="1" ht="21" customHeight="1">
      <c r="A2" s="2"/>
      <c r="B2" s="3"/>
      <c r="C2" s="3"/>
      <c r="D2" s="3"/>
      <c r="E2" s="3"/>
      <c r="I2" s="215" t="s">
        <v>338</v>
      </c>
      <c r="Q2" s="215" t="s">
        <v>338</v>
      </c>
    </row>
    <row r="3" spans="1:20" s="4" customFormat="1" ht="18" customHeight="1">
      <c r="A3" s="377" t="s">
        <v>340</v>
      </c>
      <c r="B3" s="378" t="s">
        <v>334</v>
      </c>
      <c r="C3" s="378"/>
      <c r="D3" s="378"/>
      <c r="E3" s="378"/>
      <c r="F3" s="378" t="s">
        <v>327</v>
      </c>
      <c r="G3" s="378"/>
      <c r="H3" s="378"/>
      <c r="I3" s="378"/>
      <c r="J3" s="378" t="s">
        <v>335</v>
      </c>
      <c r="K3" s="378"/>
      <c r="L3" s="378"/>
      <c r="M3" s="378"/>
      <c r="N3" s="378" t="s">
        <v>336</v>
      </c>
      <c r="O3" s="378"/>
      <c r="P3" s="378"/>
      <c r="Q3" s="378"/>
    </row>
    <row r="4" spans="1:20" s="4" customFormat="1" ht="18" customHeight="1">
      <c r="A4" s="377"/>
      <c r="B4" s="377" t="s">
        <v>329</v>
      </c>
      <c r="C4" s="377" t="s">
        <v>330</v>
      </c>
      <c r="D4" s="379" t="s">
        <v>333</v>
      </c>
      <c r="E4" s="380"/>
      <c r="F4" s="377" t="s">
        <v>329</v>
      </c>
      <c r="G4" s="377" t="s">
        <v>330</v>
      </c>
      <c r="H4" s="379" t="s">
        <v>333</v>
      </c>
      <c r="I4" s="380"/>
      <c r="J4" s="377" t="s">
        <v>329</v>
      </c>
      <c r="K4" s="377" t="s">
        <v>330</v>
      </c>
      <c r="L4" s="379" t="s">
        <v>333</v>
      </c>
      <c r="M4" s="380"/>
      <c r="N4" s="377" t="s">
        <v>329</v>
      </c>
      <c r="O4" s="377" t="s">
        <v>330</v>
      </c>
      <c r="P4" s="379" t="s">
        <v>333</v>
      </c>
      <c r="Q4" s="380"/>
    </row>
    <row r="5" spans="1:20" s="5" customFormat="1" ht="21.95" customHeight="1">
      <c r="A5" s="377"/>
      <c r="B5" s="377"/>
      <c r="C5" s="377"/>
      <c r="D5" s="106" t="s">
        <v>331</v>
      </c>
      <c r="E5" s="107" t="s">
        <v>332</v>
      </c>
      <c r="F5" s="377"/>
      <c r="G5" s="377"/>
      <c r="H5" s="106" t="s">
        <v>331</v>
      </c>
      <c r="I5" s="107" t="s">
        <v>332</v>
      </c>
      <c r="J5" s="377"/>
      <c r="K5" s="377"/>
      <c r="L5" s="106" t="s">
        <v>331</v>
      </c>
      <c r="M5" s="107" t="s">
        <v>332</v>
      </c>
      <c r="N5" s="377"/>
      <c r="O5" s="377"/>
      <c r="P5" s="106" t="s">
        <v>331</v>
      </c>
      <c r="Q5" s="107" t="s">
        <v>332</v>
      </c>
    </row>
    <row r="6" spans="1:20" s="7" customFormat="1" ht="20.100000000000001" customHeight="1">
      <c r="A6" s="6" t="s">
        <v>341</v>
      </c>
      <c r="B6" s="108">
        <f>SUM(B7,B24)</f>
        <v>290858</v>
      </c>
      <c r="C6" s="108">
        <f>SUM(C7,C24)</f>
        <v>293157</v>
      </c>
      <c r="D6" s="108">
        <f>C6-B6</f>
        <v>2299</v>
      </c>
      <c r="E6" s="114">
        <f>IF(B6=0,0,D6/B6*100)</f>
        <v>0.790420067524359</v>
      </c>
      <c r="F6" s="108">
        <f>SUM(F7,F24)</f>
        <v>164700</v>
      </c>
      <c r="G6" s="108">
        <f>SUM(G7,G24)</f>
        <v>164700</v>
      </c>
      <c r="H6" s="108">
        <f>G6-F6</f>
        <v>0</v>
      </c>
      <c r="I6" s="114">
        <f>IF(F6=0,0,H6/F6*100)</f>
        <v>0</v>
      </c>
      <c r="J6" s="108">
        <f>SUM(J7,J24)</f>
        <v>5470</v>
      </c>
      <c r="K6" s="108">
        <f>SUM(K7,K24)</f>
        <v>5470</v>
      </c>
      <c r="L6" s="108">
        <f>K6-J6</f>
        <v>0</v>
      </c>
      <c r="M6" s="114">
        <f>IF(J6=0,0,L6/J6*100)</f>
        <v>0</v>
      </c>
      <c r="N6" s="108">
        <f>SUM(N7,N24)</f>
        <v>120688</v>
      </c>
      <c r="O6" s="108">
        <f>SUM(O7,O24)</f>
        <v>122987</v>
      </c>
      <c r="P6" s="108">
        <f>O6-N6</f>
        <v>2299</v>
      </c>
      <c r="Q6" s="114">
        <f>IF(N6=0,0,P6/N6*100)</f>
        <v>1.9049118387909321</v>
      </c>
      <c r="T6" s="205"/>
    </row>
    <row r="7" spans="1:20" s="7" customFormat="1" ht="20.100000000000001" customHeight="1">
      <c r="A7" s="8" t="s">
        <v>342</v>
      </c>
      <c r="B7" s="109">
        <f>SUM(B9:B23)</f>
        <v>191888</v>
      </c>
      <c r="C7" s="109">
        <f>SUM(C9:C23)</f>
        <v>194766</v>
      </c>
      <c r="D7" s="109">
        <f t="shared" ref="D7:D70" si="0">C7-B7</f>
        <v>2878</v>
      </c>
      <c r="E7" s="115">
        <f t="shared" ref="E7:E70" si="1">IF(B7=0,0,D7/B7*100)</f>
        <v>1.4998332360543649</v>
      </c>
      <c r="F7" s="109">
        <f>SUM(F9:F23)</f>
        <v>70475</v>
      </c>
      <c r="G7" s="109">
        <f>SUM(G9:G23)</f>
        <v>70475</v>
      </c>
      <c r="H7" s="109">
        <f t="shared" ref="H7:H70" si="2">G7-F7</f>
        <v>0</v>
      </c>
      <c r="I7" s="115">
        <f t="shared" ref="I7:I70" si="3">IF(F7=0,0,H7/F7*100)</f>
        <v>0</v>
      </c>
      <c r="J7" s="109">
        <f>SUM(J9:J23)</f>
        <v>4683</v>
      </c>
      <c r="K7" s="109">
        <f>SUM(K9:K23)</f>
        <v>4683</v>
      </c>
      <c r="L7" s="109">
        <f t="shared" ref="L7:L70" si="4">K7-J7</f>
        <v>0</v>
      </c>
      <c r="M7" s="115">
        <f t="shared" ref="M7:M70" si="5">IF(J7=0,0,L7/J7*100)</f>
        <v>0</v>
      </c>
      <c r="N7" s="109">
        <f>SUM(N9:N23)</f>
        <v>116730</v>
      </c>
      <c r="O7" s="109">
        <f>SUM(O9:O23)</f>
        <v>119608</v>
      </c>
      <c r="P7" s="109">
        <f t="shared" ref="P7:P70" si="6">O7-N7</f>
        <v>2878</v>
      </c>
      <c r="Q7" s="115">
        <f t="shared" ref="Q7:Q70" si="7">IF(N7=0,0,P7/N7*100)</f>
        <v>2.465518718410006</v>
      </c>
      <c r="T7" s="205"/>
    </row>
    <row r="8" spans="1:20" s="4" customFormat="1" ht="20.100000000000001" customHeight="1">
      <c r="A8" s="9" t="s">
        <v>343</v>
      </c>
      <c r="B8" s="110">
        <f>SUM(B9:B10)</f>
        <v>97135</v>
      </c>
      <c r="C8" s="110">
        <f>SUM(C9:C10)</f>
        <v>82012</v>
      </c>
      <c r="D8" s="110">
        <f t="shared" si="0"/>
        <v>-15123</v>
      </c>
      <c r="E8" s="116">
        <f t="shared" si="1"/>
        <v>-15.569053379317443</v>
      </c>
      <c r="F8" s="110">
        <f>SUM(F9:F10)</f>
        <v>18595</v>
      </c>
      <c r="G8" s="110">
        <f>SUM(G9:G10)</f>
        <v>18595</v>
      </c>
      <c r="H8" s="110">
        <f t="shared" si="2"/>
        <v>0</v>
      </c>
      <c r="I8" s="116">
        <f t="shared" si="3"/>
        <v>0</v>
      </c>
      <c r="J8" s="110">
        <f>SUM(J9:J10)</f>
        <v>1610</v>
      </c>
      <c r="K8" s="110">
        <f>SUM(K9:K10)</f>
        <v>1610</v>
      </c>
      <c r="L8" s="110">
        <f t="shared" si="4"/>
        <v>0</v>
      </c>
      <c r="M8" s="116">
        <f t="shared" si="5"/>
        <v>0</v>
      </c>
      <c r="N8" s="110">
        <f>SUM(N9:N10)</f>
        <v>76930</v>
      </c>
      <c r="O8" s="110">
        <f>SUM(O9:O10)</f>
        <v>61807</v>
      </c>
      <c r="P8" s="110">
        <f t="shared" si="6"/>
        <v>-15123</v>
      </c>
      <c r="Q8" s="116">
        <f t="shared" si="7"/>
        <v>-19.658130768230858</v>
      </c>
      <c r="T8" s="205"/>
    </row>
    <row r="9" spans="1:20" s="4" customFormat="1" ht="20.100000000000001" customHeight="1">
      <c r="A9" s="10" t="s">
        <v>344</v>
      </c>
      <c r="B9" s="111">
        <f t="shared" ref="B9:B23" si="8">F9+J9+N9</f>
        <v>82735</v>
      </c>
      <c r="C9" s="111">
        <f t="shared" ref="C9:C23" si="9">G9+K9+O9</f>
        <v>65752</v>
      </c>
      <c r="D9" s="111">
        <f t="shared" si="0"/>
        <v>-16983</v>
      </c>
      <c r="E9" s="117">
        <f t="shared" si="1"/>
        <v>-20.526983743276727</v>
      </c>
      <c r="F9" s="111">
        <v>8955</v>
      </c>
      <c r="G9" s="111">
        <v>8955</v>
      </c>
      <c r="H9" s="111">
        <f t="shared" si="2"/>
        <v>0</v>
      </c>
      <c r="I9" s="117">
        <f t="shared" si="3"/>
        <v>0</v>
      </c>
      <c r="J9" s="111"/>
      <c r="K9" s="111"/>
      <c r="L9" s="111">
        <f t="shared" si="4"/>
        <v>0</v>
      </c>
      <c r="M9" s="117">
        <f t="shared" si="5"/>
        <v>0</v>
      </c>
      <c r="N9" s="111">
        <v>73780</v>
      </c>
      <c r="O9" s="111">
        <v>56797</v>
      </c>
      <c r="P9" s="111">
        <f t="shared" si="6"/>
        <v>-16983</v>
      </c>
      <c r="Q9" s="117">
        <f t="shared" si="7"/>
        <v>-23.018433179723502</v>
      </c>
      <c r="T9" s="205"/>
    </row>
    <row r="10" spans="1:20" s="4" customFormat="1" ht="20.100000000000001" customHeight="1">
      <c r="A10" s="10" t="s">
        <v>345</v>
      </c>
      <c r="B10" s="111">
        <f t="shared" si="8"/>
        <v>14400</v>
      </c>
      <c r="C10" s="111">
        <f t="shared" si="9"/>
        <v>16260</v>
      </c>
      <c r="D10" s="111">
        <f t="shared" si="0"/>
        <v>1860</v>
      </c>
      <c r="E10" s="117">
        <f t="shared" si="1"/>
        <v>12.916666666666668</v>
      </c>
      <c r="F10" s="111">
        <v>9640</v>
      </c>
      <c r="G10" s="111">
        <v>9640</v>
      </c>
      <c r="H10" s="111">
        <f t="shared" si="2"/>
        <v>0</v>
      </c>
      <c r="I10" s="117">
        <f t="shared" si="3"/>
        <v>0</v>
      </c>
      <c r="J10" s="111">
        <v>1610</v>
      </c>
      <c r="K10" s="111">
        <v>1610</v>
      </c>
      <c r="L10" s="111">
        <f t="shared" si="4"/>
        <v>0</v>
      </c>
      <c r="M10" s="117">
        <f t="shared" si="5"/>
        <v>0</v>
      </c>
      <c r="N10" s="111">
        <v>3150</v>
      </c>
      <c r="O10" s="111">
        <v>5010</v>
      </c>
      <c r="P10" s="111">
        <f t="shared" si="6"/>
        <v>1860</v>
      </c>
      <c r="Q10" s="117">
        <f t="shared" si="7"/>
        <v>59.047619047619051</v>
      </c>
      <c r="T10" s="205"/>
    </row>
    <row r="11" spans="1:20" s="4" customFormat="1" ht="20.100000000000001" customHeight="1">
      <c r="A11" s="9" t="s">
        <v>346</v>
      </c>
      <c r="B11" s="111">
        <f t="shared" si="8"/>
        <v>850</v>
      </c>
      <c r="C11" s="111">
        <f t="shared" si="9"/>
        <v>856</v>
      </c>
      <c r="D11" s="111">
        <f t="shared" si="0"/>
        <v>6</v>
      </c>
      <c r="E11" s="117">
        <f t="shared" si="1"/>
        <v>0.70588235294117652</v>
      </c>
      <c r="F11" s="111">
        <v>850</v>
      </c>
      <c r="G11" s="111">
        <v>850</v>
      </c>
      <c r="H11" s="111">
        <f t="shared" si="2"/>
        <v>0</v>
      </c>
      <c r="I11" s="117">
        <f t="shared" si="3"/>
        <v>0</v>
      </c>
      <c r="J11" s="111"/>
      <c r="K11" s="111"/>
      <c r="L11" s="111">
        <f t="shared" si="4"/>
        <v>0</v>
      </c>
      <c r="M11" s="117">
        <f t="shared" si="5"/>
        <v>0</v>
      </c>
      <c r="N11" s="111"/>
      <c r="O11" s="111">
        <v>6</v>
      </c>
      <c r="P11" s="111">
        <f t="shared" si="6"/>
        <v>6</v>
      </c>
      <c r="Q11" s="117">
        <f t="shared" si="7"/>
        <v>0</v>
      </c>
      <c r="T11" s="205"/>
    </row>
    <row r="12" spans="1:20" s="4" customFormat="1" ht="20.100000000000001" customHeight="1">
      <c r="A12" s="9" t="s">
        <v>347</v>
      </c>
      <c r="B12" s="111">
        <f t="shared" si="8"/>
        <v>11819</v>
      </c>
      <c r="C12" s="111">
        <f t="shared" si="9"/>
        <v>12467</v>
      </c>
      <c r="D12" s="111">
        <f t="shared" si="0"/>
        <v>648</v>
      </c>
      <c r="E12" s="117">
        <f t="shared" si="1"/>
        <v>5.4826973517218036</v>
      </c>
      <c r="F12" s="111">
        <v>8650</v>
      </c>
      <c r="G12" s="111">
        <v>8650</v>
      </c>
      <c r="H12" s="111">
        <f t="shared" si="2"/>
        <v>0</v>
      </c>
      <c r="I12" s="117">
        <f t="shared" si="3"/>
        <v>0</v>
      </c>
      <c r="J12" s="111">
        <v>134</v>
      </c>
      <c r="K12" s="111">
        <v>134</v>
      </c>
      <c r="L12" s="111">
        <f t="shared" si="4"/>
        <v>0</v>
      </c>
      <c r="M12" s="117">
        <f t="shared" si="5"/>
        <v>0</v>
      </c>
      <c r="N12" s="111">
        <v>3035</v>
      </c>
      <c r="O12" s="111">
        <v>3683</v>
      </c>
      <c r="P12" s="111">
        <f t="shared" si="6"/>
        <v>648</v>
      </c>
      <c r="Q12" s="117">
        <f t="shared" si="7"/>
        <v>21.350906095551895</v>
      </c>
      <c r="T12" s="205"/>
    </row>
    <row r="13" spans="1:20" s="4" customFormat="1" ht="20.100000000000001" customHeight="1">
      <c r="A13" s="9" t="s">
        <v>348</v>
      </c>
      <c r="B13" s="111">
        <f t="shared" si="8"/>
        <v>4024</v>
      </c>
      <c r="C13" s="111">
        <f t="shared" si="9"/>
        <v>4234</v>
      </c>
      <c r="D13" s="111">
        <f t="shared" si="0"/>
        <v>210</v>
      </c>
      <c r="E13" s="117">
        <f t="shared" si="1"/>
        <v>5.2186878727634198</v>
      </c>
      <c r="F13" s="111">
        <v>3150</v>
      </c>
      <c r="G13" s="111">
        <v>3150</v>
      </c>
      <c r="H13" s="111">
        <f t="shared" si="2"/>
        <v>0</v>
      </c>
      <c r="I13" s="117">
        <f t="shared" si="3"/>
        <v>0</v>
      </c>
      <c r="J13" s="111">
        <v>50</v>
      </c>
      <c r="K13" s="111">
        <v>50</v>
      </c>
      <c r="L13" s="111">
        <f t="shared" si="4"/>
        <v>0</v>
      </c>
      <c r="M13" s="117">
        <f t="shared" si="5"/>
        <v>0</v>
      </c>
      <c r="N13" s="111">
        <v>824</v>
      </c>
      <c r="O13" s="111">
        <v>1034</v>
      </c>
      <c r="P13" s="111">
        <f t="shared" si="6"/>
        <v>210</v>
      </c>
      <c r="Q13" s="117">
        <f t="shared" si="7"/>
        <v>25.485436893203882</v>
      </c>
      <c r="T13" s="205"/>
    </row>
    <row r="14" spans="1:20" s="4" customFormat="1" ht="20.100000000000001" customHeight="1">
      <c r="A14" s="11" t="s">
        <v>349</v>
      </c>
      <c r="B14" s="111">
        <f t="shared" si="8"/>
        <v>525</v>
      </c>
      <c r="C14" s="111">
        <f t="shared" si="9"/>
        <v>40</v>
      </c>
      <c r="D14" s="111">
        <f t="shared" si="0"/>
        <v>-485</v>
      </c>
      <c r="E14" s="117">
        <f t="shared" si="1"/>
        <v>-92.38095238095238</v>
      </c>
      <c r="F14" s="111"/>
      <c r="G14" s="111"/>
      <c r="H14" s="111">
        <f t="shared" si="2"/>
        <v>0</v>
      </c>
      <c r="I14" s="117">
        <f t="shared" si="3"/>
        <v>0</v>
      </c>
      <c r="J14" s="111"/>
      <c r="K14" s="111"/>
      <c r="L14" s="111">
        <f t="shared" si="4"/>
        <v>0</v>
      </c>
      <c r="M14" s="117">
        <f t="shared" si="5"/>
        <v>0</v>
      </c>
      <c r="N14" s="111">
        <v>525</v>
      </c>
      <c r="O14" s="111">
        <v>40</v>
      </c>
      <c r="P14" s="111">
        <f t="shared" si="6"/>
        <v>-485</v>
      </c>
      <c r="Q14" s="117">
        <f t="shared" si="7"/>
        <v>-92.38095238095238</v>
      </c>
      <c r="T14" s="205"/>
    </row>
    <row r="15" spans="1:20" s="4" customFormat="1" ht="20.100000000000001" customHeight="1">
      <c r="A15" s="11" t="s">
        <v>350</v>
      </c>
      <c r="B15" s="111">
        <f t="shared" si="8"/>
        <v>31889</v>
      </c>
      <c r="C15" s="111">
        <f t="shared" si="9"/>
        <v>36399</v>
      </c>
      <c r="D15" s="111">
        <f t="shared" si="0"/>
        <v>4510</v>
      </c>
      <c r="E15" s="117">
        <f t="shared" si="1"/>
        <v>14.142807864780959</v>
      </c>
      <c r="F15" s="111">
        <v>7500</v>
      </c>
      <c r="G15" s="111">
        <v>7500</v>
      </c>
      <c r="H15" s="111">
        <f t="shared" si="2"/>
        <v>0</v>
      </c>
      <c r="I15" s="117">
        <f t="shared" si="3"/>
        <v>0</v>
      </c>
      <c r="J15" s="111">
        <v>376</v>
      </c>
      <c r="K15" s="111">
        <v>376</v>
      </c>
      <c r="L15" s="111">
        <f t="shared" si="4"/>
        <v>0</v>
      </c>
      <c r="M15" s="117">
        <f t="shared" si="5"/>
        <v>0</v>
      </c>
      <c r="N15" s="111">
        <v>24013</v>
      </c>
      <c r="O15" s="111">
        <v>28523</v>
      </c>
      <c r="P15" s="111">
        <f t="shared" si="6"/>
        <v>4510</v>
      </c>
      <c r="Q15" s="117">
        <f t="shared" si="7"/>
        <v>18.781493357764546</v>
      </c>
      <c r="T15" s="205"/>
    </row>
    <row r="16" spans="1:20" s="4" customFormat="1" ht="20.100000000000001" customHeight="1">
      <c r="A16" s="11" t="s">
        <v>351</v>
      </c>
      <c r="B16" s="111">
        <f t="shared" si="8"/>
        <v>6450</v>
      </c>
      <c r="C16" s="111">
        <f t="shared" si="9"/>
        <v>7248</v>
      </c>
      <c r="D16" s="111">
        <f t="shared" si="0"/>
        <v>798</v>
      </c>
      <c r="E16" s="117">
        <f t="shared" si="1"/>
        <v>12.372093023255815</v>
      </c>
      <c r="F16" s="111">
        <v>3350</v>
      </c>
      <c r="G16" s="111">
        <v>3350</v>
      </c>
      <c r="H16" s="111">
        <f t="shared" si="2"/>
        <v>0</v>
      </c>
      <c r="I16" s="117">
        <f t="shared" si="3"/>
        <v>0</v>
      </c>
      <c r="J16" s="111"/>
      <c r="K16" s="111"/>
      <c r="L16" s="111">
        <f t="shared" si="4"/>
        <v>0</v>
      </c>
      <c r="M16" s="117">
        <f t="shared" si="5"/>
        <v>0</v>
      </c>
      <c r="N16" s="111">
        <v>3100</v>
      </c>
      <c r="O16" s="111">
        <v>3898</v>
      </c>
      <c r="P16" s="111">
        <f t="shared" si="6"/>
        <v>798</v>
      </c>
      <c r="Q16" s="117">
        <f t="shared" si="7"/>
        <v>25.741935483870972</v>
      </c>
      <c r="T16" s="205"/>
    </row>
    <row r="17" spans="1:20" s="4" customFormat="1" ht="20.100000000000001" customHeight="1">
      <c r="A17" s="11" t="s">
        <v>352</v>
      </c>
      <c r="B17" s="111">
        <f t="shared" si="8"/>
        <v>3681</v>
      </c>
      <c r="C17" s="111">
        <f t="shared" si="9"/>
        <v>4939</v>
      </c>
      <c r="D17" s="111">
        <f t="shared" si="0"/>
        <v>1258</v>
      </c>
      <c r="E17" s="117">
        <f t="shared" si="1"/>
        <v>34.175495789187721</v>
      </c>
      <c r="F17" s="111">
        <v>1800</v>
      </c>
      <c r="G17" s="111">
        <v>1800</v>
      </c>
      <c r="H17" s="111">
        <f t="shared" si="2"/>
        <v>0</v>
      </c>
      <c r="I17" s="117">
        <f t="shared" si="3"/>
        <v>0</v>
      </c>
      <c r="J17" s="111">
        <v>101</v>
      </c>
      <c r="K17" s="111">
        <v>101</v>
      </c>
      <c r="L17" s="111">
        <f t="shared" si="4"/>
        <v>0</v>
      </c>
      <c r="M17" s="117">
        <f t="shared" si="5"/>
        <v>0</v>
      </c>
      <c r="N17" s="111">
        <v>1780</v>
      </c>
      <c r="O17" s="111">
        <v>3038</v>
      </c>
      <c r="P17" s="111">
        <f t="shared" si="6"/>
        <v>1258</v>
      </c>
      <c r="Q17" s="117">
        <f t="shared" si="7"/>
        <v>70.674157303370791</v>
      </c>
      <c r="T17" s="205"/>
    </row>
    <row r="18" spans="1:20" s="4" customFormat="1" ht="20.100000000000001" customHeight="1">
      <c r="A18" s="11" t="s">
        <v>353</v>
      </c>
      <c r="B18" s="111">
        <f t="shared" si="8"/>
        <v>5750</v>
      </c>
      <c r="C18" s="111">
        <f t="shared" si="9"/>
        <v>7066</v>
      </c>
      <c r="D18" s="111">
        <f t="shared" si="0"/>
        <v>1316</v>
      </c>
      <c r="E18" s="117">
        <f t="shared" si="1"/>
        <v>22.88695652173913</v>
      </c>
      <c r="F18" s="111">
        <v>2500</v>
      </c>
      <c r="G18" s="111">
        <v>2500</v>
      </c>
      <c r="H18" s="111">
        <f t="shared" si="2"/>
        <v>0</v>
      </c>
      <c r="I18" s="117">
        <f t="shared" si="3"/>
        <v>0</v>
      </c>
      <c r="J18" s="111">
        <v>50</v>
      </c>
      <c r="K18" s="111">
        <v>50</v>
      </c>
      <c r="L18" s="111">
        <f t="shared" si="4"/>
        <v>0</v>
      </c>
      <c r="M18" s="117">
        <f t="shared" si="5"/>
        <v>0</v>
      </c>
      <c r="N18" s="111">
        <v>3200</v>
      </c>
      <c r="O18" s="111">
        <v>4516</v>
      </c>
      <c r="P18" s="111">
        <f t="shared" si="6"/>
        <v>1316</v>
      </c>
      <c r="Q18" s="117">
        <f t="shared" si="7"/>
        <v>41.125</v>
      </c>
      <c r="T18" s="205"/>
    </row>
    <row r="19" spans="1:20" s="4" customFormat="1" ht="20.100000000000001" customHeight="1">
      <c r="A19" s="11" t="s">
        <v>354</v>
      </c>
      <c r="B19" s="111">
        <f t="shared" si="8"/>
        <v>4848</v>
      </c>
      <c r="C19" s="111">
        <f t="shared" si="9"/>
        <v>4341</v>
      </c>
      <c r="D19" s="111">
        <f t="shared" si="0"/>
        <v>-507</v>
      </c>
      <c r="E19" s="117">
        <f t="shared" si="1"/>
        <v>-10.457920792079207</v>
      </c>
      <c r="F19" s="111">
        <v>4200</v>
      </c>
      <c r="G19" s="111">
        <v>4200</v>
      </c>
      <c r="H19" s="111">
        <f t="shared" si="2"/>
        <v>0</v>
      </c>
      <c r="I19" s="117">
        <f t="shared" si="3"/>
        <v>0</v>
      </c>
      <c r="J19" s="111"/>
      <c r="K19" s="111"/>
      <c r="L19" s="111">
        <f t="shared" si="4"/>
        <v>0</v>
      </c>
      <c r="M19" s="117">
        <f t="shared" si="5"/>
        <v>0</v>
      </c>
      <c r="N19" s="111">
        <v>648</v>
      </c>
      <c r="O19" s="111">
        <v>141</v>
      </c>
      <c r="P19" s="111">
        <f t="shared" si="6"/>
        <v>-507</v>
      </c>
      <c r="Q19" s="117">
        <f t="shared" si="7"/>
        <v>-78.240740740740748</v>
      </c>
      <c r="T19" s="205"/>
    </row>
    <row r="20" spans="1:20" s="4" customFormat="1" ht="20.100000000000001" customHeight="1">
      <c r="A20" s="11" t="s">
        <v>355</v>
      </c>
      <c r="B20" s="111">
        <f t="shared" si="8"/>
        <v>4005</v>
      </c>
      <c r="C20" s="111">
        <f t="shared" si="9"/>
        <v>4418</v>
      </c>
      <c r="D20" s="111">
        <f t="shared" si="0"/>
        <v>413</v>
      </c>
      <c r="E20" s="117">
        <f t="shared" si="1"/>
        <v>10.31210986267166</v>
      </c>
      <c r="F20" s="111">
        <v>3880</v>
      </c>
      <c r="G20" s="111">
        <v>3880</v>
      </c>
      <c r="H20" s="111">
        <f t="shared" si="2"/>
        <v>0</v>
      </c>
      <c r="I20" s="117">
        <f t="shared" si="3"/>
        <v>0</v>
      </c>
      <c r="J20" s="111"/>
      <c r="K20" s="111"/>
      <c r="L20" s="111">
        <f t="shared" si="4"/>
        <v>0</v>
      </c>
      <c r="M20" s="117">
        <f t="shared" si="5"/>
        <v>0</v>
      </c>
      <c r="N20" s="111">
        <v>125</v>
      </c>
      <c r="O20" s="111">
        <v>538</v>
      </c>
      <c r="P20" s="111">
        <f t="shared" si="6"/>
        <v>413</v>
      </c>
      <c r="Q20" s="117">
        <f t="shared" si="7"/>
        <v>330.4</v>
      </c>
      <c r="T20" s="205"/>
    </row>
    <row r="21" spans="1:20" s="4" customFormat="1" ht="20.100000000000001" customHeight="1">
      <c r="A21" s="11" t="s">
        <v>356</v>
      </c>
      <c r="B21" s="111">
        <f t="shared" si="8"/>
        <v>9650</v>
      </c>
      <c r="C21" s="111">
        <f t="shared" si="9"/>
        <v>19000</v>
      </c>
      <c r="D21" s="111">
        <f t="shared" si="0"/>
        <v>9350</v>
      </c>
      <c r="E21" s="117">
        <f t="shared" si="1"/>
        <v>96.891191709844563</v>
      </c>
      <c r="F21" s="111">
        <v>7000</v>
      </c>
      <c r="G21" s="111">
        <v>7000</v>
      </c>
      <c r="H21" s="111">
        <f t="shared" si="2"/>
        <v>0</v>
      </c>
      <c r="I21" s="117">
        <f t="shared" si="3"/>
        <v>0</v>
      </c>
      <c r="J21" s="111">
        <v>1000</v>
      </c>
      <c r="K21" s="111">
        <v>1000</v>
      </c>
      <c r="L21" s="111">
        <f t="shared" si="4"/>
        <v>0</v>
      </c>
      <c r="M21" s="117">
        <f t="shared" si="5"/>
        <v>0</v>
      </c>
      <c r="N21" s="111">
        <v>1650</v>
      </c>
      <c r="O21" s="111">
        <v>11000</v>
      </c>
      <c r="P21" s="111">
        <f t="shared" si="6"/>
        <v>9350</v>
      </c>
      <c r="Q21" s="117">
        <f t="shared" si="7"/>
        <v>566.66666666666674</v>
      </c>
      <c r="T21" s="205"/>
    </row>
    <row r="22" spans="1:20" s="4" customFormat="1" ht="20.100000000000001" customHeight="1">
      <c r="A22" s="11" t="s">
        <v>357</v>
      </c>
      <c r="B22" s="111">
        <f t="shared" si="8"/>
        <v>11262</v>
      </c>
      <c r="C22" s="111">
        <f t="shared" si="9"/>
        <v>11746</v>
      </c>
      <c r="D22" s="111">
        <f t="shared" si="0"/>
        <v>484</v>
      </c>
      <c r="E22" s="117">
        <f t="shared" si="1"/>
        <v>4.2976380749422836</v>
      </c>
      <c r="F22" s="111">
        <v>9000</v>
      </c>
      <c r="G22" s="111">
        <v>9000</v>
      </c>
      <c r="H22" s="111">
        <f t="shared" si="2"/>
        <v>0</v>
      </c>
      <c r="I22" s="117">
        <f t="shared" si="3"/>
        <v>0</v>
      </c>
      <c r="J22" s="111">
        <v>1362</v>
      </c>
      <c r="K22" s="111">
        <v>1362</v>
      </c>
      <c r="L22" s="111">
        <f t="shared" si="4"/>
        <v>0</v>
      </c>
      <c r="M22" s="117">
        <f t="shared" si="5"/>
        <v>0</v>
      </c>
      <c r="N22" s="111">
        <v>900</v>
      </c>
      <c r="O22" s="111">
        <v>1384</v>
      </c>
      <c r="P22" s="111">
        <f t="shared" si="6"/>
        <v>484</v>
      </c>
      <c r="Q22" s="117">
        <f t="shared" si="7"/>
        <v>53.777777777777779</v>
      </c>
      <c r="T22" s="205"/>
    </row>
    <row r="23" spans="1:20" s="4" customFormat="1" ht="20.100000000000001" customHeight="1">
      <c r="A23" s="9" t="s">
        <v>358</v>
      </c>
      <c r="B23" s="111">
        <f t="shared" si="8"/>
        <v>0</v>
      </c>
      <c r="C23" s="111">
        <f t="shared" si="9"/>
        <v>0</v>
      </c>
      <c r="D23" s="111">
        <f t="shared" si="0"/>
        <v>0</v>
      </c>
      <c r="E23" s="117">
        <f t="shared" si="1"/>
        <v>0</v>
      </c>
      <c r="F23" s="111"/>
      <c r="G23" s="111"/>
      <c r="H23" s="111">
        <f t="shared" si="2"/>
        <v>0</v>
      </c>
      <c r="I23" s="117">
        <f t="shared" si="3"/>
        <v>0</v>
      </c>
      <c r="J23" s="111"/>
      <c r="K23" s="111"/>
      <c r="L23" s="111">
        <f t="shared" si="4"/>
        <v>0</v>
      </c>
      <c r="M23" s="117">
        <f t="shared" si="5"/>
        <v>0</v>
      </c>
      <c r="N23" s="111"/>
      <c r="O23" s="111"/>
      <c r="P23" s="111">
        <f t="shared" si="6"/>
        <v>0</v>
      </c>
      <c r="Q23" s="117">
        <f t="shared" si="7"/>
        <v>0</v>
      </c>
      <c r="T23" s="205"/>
    </row>
    <row r="24" spans="1:20" s="7" customFormat="1" ht="20.100000000000001" customHeight="1">
      <c r="A24" s="8" t="s">
        <v>359</v>
      </c>
      <c r="B24" s="109">
        <f>SUM(B25,B36:B39,B45:B47)</f>
        <v>98970</v>
      </c>
      <c r="C24" s="109">
        <f>SUM(C25,C36:C39,C45:C47)</f>
        <v>98391</v>
      </c>
      <c r="D24" s="109">
        <f t="shared" si="0"/>
        <v>-579</v>
      </c>
      <c r="E24" s="115">
        <f t="shared" si="1"/>
        <v>-0.58502576538344953</v>
      </c>
      <c r="F24" s="109">
        <f>SUM(F25,F36:F39,F45:F47)</f>
        <v>94225</v>
      </c>
      <c r="G24" s="109">
        <f>SUM(G25,G36:G39,G45:G47)</f>
        <v>94225</v>
      </c>
      <c r="H24" s="109">
        <f t="shared" si="2"/>
        <v>0</v>
      </c>
      <c r="I24" s="115">
        <f t="shared" si="3"/>
        <v>0</v>
      </c>
      <c r="J24" s="109">
        <f>SUM(J25,J36:J39,J45:J47)</f>
        <v>787</v>
      </c>
      <c r="K24" s="109">
        <f>SUM(K25,K36:K39,K45:K47)</f>
        <v>787</v>
      </c>
      <c r="L24" s="109">
        <f t="shared" si="4"/>
        <v>0</v>
      </c>
      <c r="M24" s="115">
        <f t="shared" si="5"/>
        <v>0</v>
      </c>
      <c r="N24" s="109">
        <f>SUM(N25,N36:N39,N45:N47)</f>
        <v>3958</v>
      </c>
      <c r="O24" s="109">
        <f>SUM(O25,O36:O39,O45:O47)</f>
        <v>3379</v>
      </c>
      <c r="P24" s="109">
        <f t="shared" si="6"/>
        <v>-579</v>
      </c>
      <c r="Q24" s="115">
        <f t="shared" si="7"/>
        <v>-14.628600303183426</v>
      </c>
      <c r="T24" s="205"/>
    </row>
    <row r="25" spans="1:20" s="4" customFormat="1" ht="20.100000000000001" customHeight="1" collapsed="1">
      <c r="A25" s="11" t="s">
        <v>360</v>
      </c>
      <c r="B25" s="110">
        <f>SUM(B26:B35)</f>
        <v>38556</v>
      </c>
      <c r="C25" s="110">
        <f>SUM(C26:C35)</f>
        <v>38723</v>
      </c>
      <c r="D25" s="110">
        <f t="shared" si="0"/>
        <v>167</v>
      </c>
      <c r="E25" s="116">
        <f t="shared" si="1"/>
        <v>0.43313621744994296</v>
      </c>
      <c r="F25" s="110">
        <f>SUM(F26:F35)</f>
        <v>36125</v>
      </c>
      <c r="G25" s="110">
        <f>SUM(G26:G35)</f>
        <v>36125</v>
      </c>
      <c r="H25" s="110">
        <f t="shared" si="2"/>
        <v>0</v>
      </c>
      <c r="I25" s="116">
        <f t="shared" si="3"/>
        <v>0</v>
      </c>
      <c r="J25" s="110">
        <f>SUM(J26:J35)</f>
        <v>491</v>
      </c>
      <c r="K25" s="110">
        <f>SUM(K26:K35)</f>
        <v>491</v>
      </c>
      <c r="L25" s="110">
        <f t="shared" si="4"/>
        <v>0</v>
      </c>
      <c r="M25" s="116">
        <f t="shared" si="5"/>
        <v>0</v>
      </c>
      <c r="N25" s="110">
        <f>SUM(N26:N35)</f>
        <v>1940</v>
      </c>
      <c r="O25" s="110">
        <f>SUM(O26:O35)</f>
        <v>2107</v>
      </c>
      <c r="P25" s="110">
        <f t="shared" si="6"/>
        <v>167</v>
      </c>
      <c r="Q25" s="116">
        <f t="shared" si="7"/>
        <v>8.608247422680412</v>
      </c>
      <c r="T25" s="205"/>
    </row>
    <row r="26" spans="1:20" s="4" customFormat="1" ht="20.100000000000001" hidden="1" customHeight="1">
      <c r="A26" s="12" t="s">
        <v>361</v>
      </c>
      <c r="B26" s="111">
        <f t="shared" ref="B26:B38" si="10">F26+J26+N26</f>
        <v>770</v>
      </c>
      <c r="C26" s="111">
        <f t="shared" ref="C26:C38" si="11">G26+K26+O26</f>
        <v>770</v>
      </c>
      <c r="D26" s="111">
        <f t="shared" si="0"/>
        <v>0</v>
      </c>
      <c r="E26" s="117">
        <f t="shared" si="1"/>
        <v>0</v>
      </c>
      <c r="F26" s="111">
        <v>770</v>
      </c>
      <c r="G26" s="111">
        <v>770</v>
      </c>
      <c r="H26" s="111">
        <f t="shared" si="2"/>
        <v>0</v>
      </c>
      <c r="I26" s="117">
        <f t="shared" si="3"/>
        <v>0</v>
      </c>
      <c r="J26" s="111"/>
      <c r="K26" s="111"/>
      <c r="L26" s="111">
        <f t="shared" si="4"/>
        <v>0</v>
      </c>
      <c r="M26" s="117">
        <f t="shared" si="5"/>
        <v>0</v>
      </c>
      <c r="N26" s="111"/>
      <c r="O26" s="111"/>
      <c r="P26" s="111">
        <f t="shared" si="6"/>
        <v>0</v>
      </c>
      <c r="Q26" s="117">
        <f t="shared" si="7"/>
        <v>0</v>
      </c>
      <c r="T26" s="205"/>
    </row>
    <row r="27" spans="1:20" s="4" customFormat="1" ht="20.100000000000001" hidden="1" customHeight="1">
      <c r="A27" s="13" t="s">
        <v>362</v>
      </c>
      <c r="B27" s="111">
        <f t="shared" si="10"/>
        <v>300</v>
      </c>
      <c r="C27" s="111">
        <f t="shared" si="11"/>
        <v>300</v>
      </c>
      <c r="D27" s="111">
        <f t="shared" si="0"/>
        <v>0</v>
      </c>
      <c r="E27" s="117">
        <f t="shared" si="1"/>
        <v>0</v>
      </c>
      <c r="F27" s="111">
        <v>300</v>
      </c>
      <c r="G27" s="111">
        <v>300</v>
      </c>
      <c r="H27" s="111">
        <f t="shared" si="2"/>
        <v>0</v>
      </c>
      <c r="I27" s="117">
        <f t="shared" si="3"/>
        <v>0</v>
      </c>
      <c r="J27" s="111"/>
      <c r="K27" s="111"/>
      <c r="L27" s="111">
        <f t="shared" si="4"/>
        <v>0</v>
      </c>
      <c r="M27" s="117">
        <f t="shared" si="5"/>
        <v>0</v>
      </c>
      <c r="N27" s="111"/>
      <c r="O27" s="111"/>
      <c r="P27" s="111">
        <f t="shared" si="6"/>
        <v>0</v>
      </c>
      <c r="Q27" s="117">
        <f t="shared" si="7"/>
        <v>0</v>
      </c>
      <c r="T27" s="205"/>
    </row>
    <row r="28" spans="1:20" s="4" customFormat="1" ht="20.100000000000001" hidden="1" customHeight="1">
      <c r="A28" s="13" t="s">
        <v>363</v>
      </c>
      <c r="B28" s="111">
        <f t="shared" si="10"/>
        <v>13577</v>
      </c>
      <c r="C28" s="111">
        <f t="shared" si="11"/>
        <v>13577</v>
      </c>
      <c r="D28" s="111">
        <f t="shared" si="0"/>
        <v>0</v>
      </c>
      <c r="E28" s="117">
        <f t="shared" si="1"/>
        <v>0</v>
      </c>
      <c r="F28" s="111">
        <v>13416</v>
      </c>
      <c r="G28" s="111">
        <v>13416</v>
      </c>
      <c r="H28" s="111">
        <f t="shared" si="2"/>
        <v>0</v>
      </c>
      <c r="I28" s="117">
        <f t="shared" si="3"/>
        <v>0</v>
      </c>
      <c r="J28" s="111">
        <v>161</v>
      </c>
      <c r="K28" s="111">
        <v>161</v>
      </c>
      <c r="L28" s="111">
        <f t="shared" si="4"/>
        <v>0</v>
      </c>
      <c r="M28" s="117">
        <f t="shared" si="5"/>
        <v>0</v>
      </c>
      <c r="N28" s="111"/>
      <c r="O28" s="111"/>
      <c r="P28" s="111">
        <f t="shared" si="6"/>
        <v>0</v>
      </c>
      <c r="Q28" s="117">
        <f t="shared" si="7"/>
        <v>0</v>
      </c>
      <c r="T28" s="205"/>
    </row>
    <row r="29" spans="1:20" s="4" customFormat="1" ht="20.100000000000001" hidden="1" customHeight="1">
      <c r="A29" s="13" t="s">
        <v>364</v>
      </c>
      <c r="B29" s="111">
        <f t="shared" si="10"/>
        <v>16392</v>
      </c>
      <c r="C29" s="111">
        <f t="shared" si="11"/>
        <v>16392</v>
      </c>
      <c r="D29" s="111">
        <f t="shared" si="0"/>
        <v>0</v>
      </c>
      <c r="E29" s="117">
        <f t="shared" si="1"/>
        <v>0</v>
      </c>
      <c r="F29" s="111">
        <v>16285</v>
      </c>
      <c r="G29" s="111">
        <v>16285</v>
      </c>
      <c r="H29" s="111">
        <f t="shared" si="2"/>
        <v>0</v>
      </c>
      <c r="I29" s="117">
        <f t="shared" si="3"/>
        <v>0</v>
      </c>
      <c r="J29" s="111">
        <v>107</v>
      </c>
      <c r="K29" s="111">
        <v>107</v>
      </c>
      <c r="L29" s="111">
        <f t="shared" si="4"/>
        <v>0</v>
      </c>
      <c r="M29" s="117">
        <f t="shared" si="5"/>
        <v>0</v>
      </c>
      <c r="N29" s="111"/>
      <c r="O29" s="111"/>
      <c r="P29" s="111">
        <f t="shared" si="6"/>
        <v>0</v>
      </c>
      <c r="Q29" s="117">
        <f t="shared" si="7"/>
        <v>0</v>
      </c>
      <c r="T29" s="205"/>
    </row>
    <row r="30" spans="1:20" s="4" customFormat="1" ht="20.100000000000001" hidden="1" customHeight="1">
      <c r="A30" s="13" t="s">
        <v>365</v>
      </c>
      <c r="B30" s="111">
        <f t="shared" si="10"/>
        <v>2092</v>
      </c>
      <c r="C30" s="111">
        <f t="shared" si="11"/>
        <v>1736</v>
      </c>
      <c r="D30" s="111">
        <f t="shared" si="0"/>
        <v>-356</v>
      </c>
      <c r="E30" s="117">
        <f t="shared" si="1"/>
        <v>-17.01720841300191</v>
      </c>
      <c r="F30" s="111">
        <v>1652</v>
      </c>
      <c r="G30" s="111">
        <v>1652</v>
      </c>
      <c r="H30" s="111">
        <f t="shared" si="2"/>
        <v>0</v>
      </c>
      <c r="I30" s="117">
        <f t="shared" si="3"/>
        <v>0</v>
      </c>
      <c r="J30" s="111"/>
      <c r="K30" s="111"/>
      <c r="L30" s="111">
        <f t="shared" si="4"/>
        <v>0</v>
      </c>
      <c r="M30" s="117">
        <f t="shared" si="5"/>
        <v>0</v>
      </c>
      <c r="N30" s="111">
        <v>440</v>
      </c>
      <c r="O30" s="111">
        <v>84</v>
      </c>
      <c r="P30" s="111">
        <f t="shared" si="6"/>
        <v>-356</v>
      </c>
      <c r="Q30" s="117">
        <f t="shared" si="7"/>
        <v>-80.909090909090907</v>
      </c>
      <c r="T30" s="205"/>
    </row>
    <row r="31" spans="1:20" s="4" customFormat="1" ht="20.100000000000001" hidden="1" customHeight="1">
      <c r="A31" s="13" t="s">
        <v>366</v>
      </c>
      <c r="B31" s="111">
        <f t="shared" si="10"/>
        <v>500</v>
      </c>
      <c r="C31" s="111">
        <f t="shared" si="11"/>
        <v>500</v>
      </c>
      <c r="D31" s="111">
        <f t="shared" si="0"/>
        <v>0</v>
      </c>
      <c r="E31" s="117">
        <f t="shared" si="1"/>
        <v>0</v>
      </c>
      <c r="F31" s="111">
        <v>500</v>
      </c>
      <c r="G31" s="111">
        <v>500</v>
      </c>
      <c r="H31" s="111">
        <f t="shared" si="2"/>
        <v>0</v>
      </c>
      <c r="I31" s="117">
        <f t="shared" si="3"/>
        <v>0</v>
      </c>
      <c r="J31" s="111"/>
      <c r="K31" s="111"/>
      <c r="L31" s="111">
        <f t="shared" si="4"/>
        <v>0</v>
      </c>
      <c r="M31" s="117">
        <f t="shared" si="5"/>
        <v>0</v>
      </c>
      <c r="N31" s="111"/>
      <c r="O31" s="111"/>
      <c r="P31" s="111">
        <f t="shared" si="6"/>
        <v>0</v>
      </c>
      <c r="Q31" s="117">
        <f t="shared" si="7"/>
        <v>0</v>
      </c>
      <c r="T31" s="205"/>
    </row>
    <row r="32" spans="1:20" s="4" customFormat="1" ht="20.100000000000001" hidden="1" customHeight="1">
      <c r="A32" s="13" t="s">
        <v>367</v>
      </c>
      <c r="B32" s="111">
        <f t="shared" si="10"/>
        <v>500</v>
      </c>
      <c r="C32" s="111">
        <f t="shared" si="11"/>
        <v>500</v>
      </c>
      <c r="D32" s="111">
        <f t="shared" si="0"/>
        <v>0</v>
      </c>
      <c r="E32" s="117">
        <f t="shared" si="1"/>
        <v>0</v>
      </c>
      <c r="F32" s="111">
        <v>500</v>
      </c>
      <c r="G32" s="111">
        <v>500</v>
      </c>
      <c r="H32" s="111">
        <f t="shared" si="2"/>
        <v>0</v>
      </c>
      <c r="I32" s="117">
        <f t="shared" si="3"/>
        <v>0</v>
      </c>
      <c r="J32" s="111"/>
      <c r="K32" s="111"/>
      <c r="L32" s="111">
        <f t="shared" si="4"/>
        <v>0</v>
      </c>
      <c r="M32" s="117">
        <f t="shared" si="5"/>
        <v>0</v>
      </c>
      <c r="N32" s="111"/>
      <c r="O32" s="111"/>
      <c r="P32" s="111">
        <f t="shared" si="6"/>
        <v>0</v>
      </c>
      <c r="Q32" s="117">
        <f t="shared" si="7"/>
        <v>0</v>
      </c>
      <c r="T32" s="205"/>
    </row>
    <row r="33" spans="1:20" s="4" customFormat="1" ht="20.100000000000001" hidden="1" customHeight="1">
      <c r="A33" s="13" t="s">
        <v>368</v>
      </c>
      <c r="B33" s="111">
        <f t="shared" si="10"/>
        <v>0</v>
      </c>
      <c r="C33" s="111">
        <f t="shared" si="11"/>
        <v>0</v>
      </c>
      <c r="D33" s="111">
        <f t="shared" si="0"/>
        <v>0</v>
      </c>
      <c r="E33" s="117">
        <f t="shared" si="1"/>
        <v>0</v>
      </c>
      <c r="F33" s="111"/>
      <c r="G33" s="111"/>
      <c r="H33" s="111">
        <f t="shared" si="2"/>
        <v>0</v>
      </c>
      <c r="I33" s="117">
        <f t="shared" si="3"/>
        <v>0</v>
      </c>
      <c r="J33" s="111"/>
      <c r="K33" s="111"/>
      <c r="L33" s="111">
        <f t="shared" si="4"/>
        <v>0</v>
      </c>
      <c r="M33" s="117">
        <f t="shared" si="5"/>
        <v>0</v>
      </c>
      <c r="N33" s="111"/>
      <c r="O33" s="111"/>
      <c r="P33" s="111">
        <f t="shared" si="6"/>
        <v>0</v>
      </c>
      <c r="Q33" s="117">
        <f t="shared" si="7"/>
        <v>0</v>
      </c>
      <c r="T33" s="205"/>
    </row>
    <row r="34" spans="1:20" s="4" customFormat="1" ht="20.100000000000001" hidden="1" customHeight="1">
      <c r="A34" s="13" t="s">
        <v>369</v>
      </c>
      <c r="B34" s="111">
        <f t="shared" si="10"/>
        <v>3103</v>
      </c>
      <c r="C34" s="111">
        <f t="shared" si="11"/>
        <v>3626</v>
      </c>
      <c r="D34" s="111">
        <f t="shared" si="0"/>
        <v>523</v>
      </c>
      <c r="E34" s="117">
        <f t="shared" si="1"/>
        <v>16.854656783757655</v>
      </c>
      <c r="F34" s="111">
        <v>1380</v>
      </c>
      <c r="G34" s="111">
        <v>1380</v>
      </c>
      <c r="H34" s="111">
        <f t="shared" si="2"/>
        <v>0</v>
      </c>
      <c r="I34" s="117">
        <f t="shared" si="3"/>
        <v>0</v>
      </c>
      <c r="J34" s="111">
        <v>223</v>
      </c>
      <c r="K34" s="111">
        <v>223</v>
      </c>
      <c r="L34" s="111">
        <f t="shared" si="4"/>
        <v>0</v>
      </c>
      <c r="M34" s="117">
        <f t="shared" si="5"/>
        <v>0</v>
      </c>
      <c r="N34" s="111">
        <v>1500</v>
      </c>
      <c r="O34" s="111">
        <v>2023</v>
      </c>
      <c r="P34" s="111">
        <f t="shared" si="6"/>
        <v>523</v>
      </c>
      <c r="Q34" s="117">
        <f t="shared" si="7"/>
        <v>34.866666666666667</v>
      </c>
      <c r="T34" s="205"/>
    </row>
    <row r="35" spans="1:20" s="4" customFormat="1" ht="20.100000000000001" hidden="1" customHeight="1">
      <c r="A35" s="13" t="s">
        <v>370</v>
      </c>
      <c r="B35" s="111">
        <f t="shared" si="10"/>
        <v>1322</v>
      </c>
      <c r="C35" s="111">
        <f t="shared" si="11"/>
        <v>1322</v>
      </c>
      <c r="D35" s="111">
        <f t="shared" si="0"/>
        <v>0</v>
      </c>
      <c r="E35" s="117">
        <f t="shared" si="1"/>
        <v>0</v>
      </c>
      <c r="F35" s="111">
        <v>1322</v>
      </c>
      <c r="G35" s="111">
        <v>1322</v>
      </c>
      <c r="H35" s="111">
        <f t="shared" si="2"/>
        <v>0</v>
      </c>
      <c r="I35" s="117">
        <f t="shared" si="3"/>
        <v>0</v>
      </c>
      <c r="J35" s="111"/>
      <c r="K35" s="111"/>
      <c r="L35" s="111">
        <f t="shared" si="4"/>
        <v>0</v>
      </c>
      <c r="M35" s="117">
        <f t="shared" si="5"/>
        <v>0</v>
      </c>
      <c r="N35" s="111"/>
      <c r="O35" s="111"/>
      <c r="P35" s="111">
        <f t="shared" si="6"/>
        <v>0</v>
      </c>
      <c r="Q35" s="117">
        <f t="shared" si="7"/>
        <v>0</v>
      </c>
      <c r="T35" s="205"/>
    </row>
    <row r="36" spans="1:20" s="4" customFormat="1" ht="20.100000000000001" customHeight="1">
      <c r="A36" s="11" t="s">
        <v>371</v>
      </c>
      <c r="B36" s="111">
        <f t="shared" si="10"/>
        <v>13600</v>
      </c>
      <c r="C36" s="111">
        <f t="shared" si="11"/>
        <v>13600</v>
      </c>
      <c r="D36" s="111">
        <f t="shared" si="0"/>
        <v>0</v>
      </c>
      <c r="E36" s="117">
        <f t="shared" si="1"/>
        <v>0</v>
      </c>
      <c r="F36" s="111">
        <v>13000</v>
      </c>
      <c r="G36" s="111">
        <v>13000</v>
      </c>
      <c r="H36" s="111">
        <f t="shared" si="2"/>
        <v>0</v>
      </c>
      <c r="I36" s="117">
        <f t="shared" si="3"/>
        <v>0</v>
      </c>
      <c r="J36" s="111"/>
      <c r="K36" s="111"/>
      <c r="L36" s="111">
        <f t="shared" si="4"/>
        <v>0</v>
      </c>
      <c r="M36" s="117">
        <f t="shared" si="5"/>
        <v>0</v>
      </c>
      <c r="N36" s="111">
        <v>600</v>
      </c>
      <c r="O36" s="111">
        <v>600</v>
      </c>
      <c r="P36" s="111">
        <f t="shared" si="6"/>
        <v>0</v>
      </c>
      <c r="Q36" s="117">
        <f t="shared" si="7"/>
        <v>0</v>
      </c>
      <c r="T36" s="205"/>
    </row>
    <row r="37" spans="1:20" s="4" customFormat="1" ht="20.100000000000001" customHeight="1">
      <c r="A37" s="11" t="s">
        <v>372</v>
      </c>
      <c r="B37" s="111">
        <f t="shared" si="10"/>
        <v>9760</v>
      </c>
      <c r="C37" s="111">
        <f t="shared" si="11"/>
        <v>9646</v>
      </c>
      <c r="D37" s="111">
        <f t="shared" si="0"/>
        <v>-114</v>
      </c>
      <c r="E37" s="117">
        <f t="shared" si="1"/>
        <v>-1.168032786885246</v>
      </c>
      <c r="F37" s="111">
        <v>9500</v>
      </c>
      <c r="G37" s="111">
        <v>9500</v>
      </c>
      <c r="H37" s="111">
        <f t="shared" si="2"/>
        <v>0</v>
      </c>
      <c r="I37" s="117">
        <f t="shared" si="3"/>
        <v>0</v>
      </c>
      <c r="J37" s="111"/>
      <c r="K37" s="111"/>
      <c r="L37" s="111">
        <f t="shared" si="4"/>
        <v>0</v>
      </c>
      <c r="M37" s="117">
        <f t="shared" si="5"/>
        <v>0</v>
      </c>
      <c r="N37" s="111">
        <v>260</v>
      </c>
      <c r="O37" s="111">
        <v>146</v>
      </c>
      <c r="P37" s="111">
        <f t="shared" si="6"/>
        <v>-114</v>
      </c>
      <c r="Q37" s="117">
        <f t="shared" si="7"/>
        <v>-43.846153846153847</v>
      </c>
      <c r="T37" s="205"/>
    </row>
    <row r="38" spans="1:20" s="4" customFormat="1" ht="20.100000000000001" customHeight="1">
      <c r="A38" s="11" t="s">
        <v>373</v>
      </c>
      <c r="B38" s="111">
        <f t="shared" si="10"/>
        <v>263</v>
      </c>
      <c r="C38" s="111">
        <f t="shared" si="11"/>
        <v>263</v>
      </c>
      <c r="D38" s="111">
        <f t="shared" si="0"/>
        <v>0</v>
      </c>
      <c r="E38" s="117">
        <f t="shared" si="1"/>
        <v>0</v>
      </c>
      <c r="F38" s="111"/>
      <c r="G38" s="111"/>
      <c r="H38" s="111">
        <f t="shared" si="2"/>
        <v>0</v>
      </c>
      <c r="I38" s="117">
        <f t="shared" si="3"/>
        <v>0</v>
      </c>
      <c r="J38" s="111">
        <v>263</v>
      </c>
      <c r="K38" s="111">
        <v>263</v>
      </c>
      <c r="L38" s="111">
        <f t="shared" si="4"/>
        <v>0</v>
      </c>
      <c r="M38" s="117">
        <f t="shared" si="5"/>
        <v>0</v>
      </c>
      <c r="N38" s="111"/>
      <c r="O38" s="111"/>
      <c r="P38" s="111">
        <f t="shared" si="6"/>
        <v>0</v>
      </c>
      <c r="Q38" s="117">
        <f t="shared" si="7"/>
        <v>0</v>
      </c>
      <c r="T38" s="205"/>
    </row>
    <row r="39" spans="1:20" s="4" customFormat="1" ht="20.100000000000001" customHeight="1" collapsed="1">
      <c r="A39" s="11" t="s">
        <v>374</v>
      </c>
      <c r="B39" s="110">
        <f>SUM(B40:B44)</f>
        <v>30186</v>
      </c>
      <c r="C39" s="110">
        <f>SUM(C40:C44)</f>
        <v>29554</v>
      </c>
      <c r="D39" s="110">
        <f t="shared" si="0"/>
        <v>-632</v>
      </c>
      <c r="E39" s="116">
        <f t="shared" si="1"/>
        <v>-2.0936858146160473</v>
      </c>
      <c r="F39" s="110">
        <f>SUM(F40:F44)</f>
        <v>29000</v>
      </c>
      <c r="G39" s="110">
        <f>SUM(G40:G44)</f>
        <v>29000</v>
      </c>
      <c r="H39" s="110">
        <f t="shared" si="2"/>
        <v>0</v>
      </c>
      <c r="I39" s="116">
        <f t="shared" si="3"/>
        <v>0</v>
      </c>
      <c r="J39" s="110">
        <f>SUM(J40:J44)</f>
        <v>33</v>
      </c>
      <c r="K39" s="110">
        <f>SUM(K40:K44)</f>
        <v>33</v>
      </c>
      <c r="L39" s="110">
        <f t="shared" si="4"/>
        <v>0</v>
      </c>
      <c r="M39" s="116">
        <f t="shared" si="5"/>
        <v>0</v>
      </c>
      <c r="N39" s="110">
        <f>SUM(N40:N44)</f>
        <v>1153</v>
      </c>
      <c r="O39" s="110">
        <f>SUM(O40:O44)</f>
        <v>521</v>
      </c>
      <c r="P39" s="110">
        <f t="shared" si="6"/>
        <v>-632</v>
      </c>
      <c r="Q39" s="116">
        <f t="shared" si="7"/>
        <v>-54.813529921942759</v>
      </c>
      <c r="T39" s="205"/>
    </row>
    <row r="40" spans="1:20" s="4" customFormat="1" ht="20.100000000000001" hidden="1" customHeight="1">
      <c r="A40" s="12" t="s">
        <v>375</v>
      </c>
      <c r="B40" s="111">
        <f t="shared" ref="B40:C47" si="12">F40+J40+N40</f>
        <v>5450</v>
      </c>
      <c r="C40" s="111">
        <f t="shared" si="12"/>
        <v>5040</v>
      </c>
      <c r="D40" s="111">
        <f t="shared" si="0"/>
        <v>-410</v>
      </c>
      <c r="E40" s="117">
        <f t="shared" si="1"/>
        <v>-7.522935779816514</v>
      </c>
      <c r="F40" s="111">
        <v>5000</v>
      </c>
      <c r="G40" s="111">
        <v>5000</v>
      </c>
      <c r="H40" s="111">
        <f t="shared" si="2"/>
        <v>0</v>
      </c>
      <c r="I40" s="117">
        <f t="shared" si="3"/>
        <v>0</v>
      </c>
      <c r="J40" s="111"/>
      <c r="K40" s="111"/>
      <c r="L40" s="111">
        <f t="shared" si="4"/>
        <v>0</v>
      </c>
      <c r="M40" s="117">
        <f t="shared" si="5"/>
        <v>0</v>
      </c>
      <c r="N40" s="111">
        <v>450</v>
      </c>
      <c r="O40" s="111">
        <v>40</v>
      </c>
      <c r="P40" s="111">
        <f t="shared" si="6"/>
        <v>-410</v>
      </c>
      <c r="Q40" s="117">
        <f t="shared" si="7"/>
        <v>-91.111111111111114</v>
      </c>
      <c r="T40" s="205"/>
    </row>
    <row r="41" spans="1:20" s="4" customFormat="1" ht="20.100000000000001" hidden="1" customHeight="1">
      <c r="A41" s="13" t="s">
        <v>376</v>
      </c>
      <c r="B41" s="111">
        <f t="shared" si="12"/>
        <v>570</v>
      </c>
      <c r="C41" s="111">
        <f t="shared" si="12"/>
        <v>564</v>
      </c>
      <c r="D41" s="111">
        <f t="shared" si="0"/>
        <v>-6</v>
      </c>
      <c r="E41" s="117">
        <f t="shared" si="1"/>
        <v>-1.0526315789473684</v>
      </c>
      <c r="F41" s="111">
        <v>500</v>
      </c>
      <c r="G41" s="111">
        <v>500</v>
      </c>
      <c r="H41" s="111">
        <f t="shared" si="2"/>
        <v>0</v>
      </c>
      <c r="I41" s="117">
        <f t="shared" si="3"/>
        <v>0</v>
      </c>
      <c r="J41" s="111">
        <v>30</v>
      </c>
      <c r="K41" s="111">
        <v>30</v>
      </c>
      <c r="L41" s="111">
        <f t="shared" si="4"/>
        <v>0</v>
      </c>
      <c r="M41" s="117">
        <f t="shared" si="5"/>
        <v>0</v>
      </c>
      <c r="N41" s="111">
        <v>40</v>
      </c>
      <c r="O41" s="111">
        <v>34</v>
      </c>
      <c r="P41" s="111">
        <f t="shared" si="6"/>
        <v>-6</v>
      </c>
      <c r="Q41" s="117">
        <f t="shared" si="7"/>
        <v>-15</v>
      </c>
      <c r="T41" s="205"/>
    </row>
    <row r="42" spans="1:20" s="4" customFormat="1" ht="20.100000000000001" hidden="1" customHeight="1">
      <c r="A42" s="13" t="s">
        <v>377</v>
      </c>
      <c r="B42" s="111">
        <f t="shared" si="12"/>
        <v>18493</v>
      </c>
      <c r="C42" s="111">
        <f t="shared" si="12"/>
        <v>18408</v>
      </c>
      <c r="D42" s="111">
        <f t="shared" si="0"/>
        <v>-85</v>
      </c>
      <c r="E42" s="117">
        <f t="shared" si="1"/>
        <v>-0.45963337479046124</v>
      </c>
      <c r="F42" s="111">
        <v>18000</v>
      </c>
      <c r="G42" s="111">
        <v>18000</v>
      </c>
      <c r="H42" s="111">
        <f t="shared" si="2"/>
        <v>0</v>
      </c>
      <c r="I42" s="117">
        <f t="shared" si="3"/>
        <v>0</v>
      </c>
      <c r="J42" s="111">
        <v>3</v>
      </c>
      <c r="K42" s="111">
        <v>3</v>
      </c>
      <c r="L42" s="111">
        <f t="shared" si="4"/>
        <v>0</v>
      </c>
      <c r="M42" s="117">
        <f t="shared" si="5"/>
        <v>0</v>
      </c>
      <c r="N42" s="111">
        <v>490</v>
      </c>
      <c r="O42" s="111">
        <v>405</v>
      </c>
      <c r="P42" s="111">
        <f t="shared" si="6"/>
        <v>-85</v>
      </c>
      <c r="Q42" s="117">
        <f t="shared" si="7"/>
        <v>-17.346938775510203</v>
      </c>
      <c r="T42" s="205"/>
    </row>
    <row r="43" spans="1:20" s="4" customFormat="1" ht="20.100000000000001" hidden="1" customHeight="1">
      <c r="A43" s="13" t="s">
        <v>378</v>
      </c>
      <c r="B43" s="111">
        <f t="shared" si="12"/>
        <v>303</v>
      </c>
      <c r="C43" s="111">
        <f t="shared" si="12"/>
        <v>301</v>
      </c>
      <c r="D43" s="111">
        <f t="shared" si="0"/>
        <v>-2</v>
      </c>
      <c r="E43" s="117">
        <f t="shared" si="1"/>
        <v>-0.66006600660066006</v>
      </c>
      <c r="F43" s="111">
        <v>300</v>
      </c>
      <c r="G43" s="111">
        <v>300</v>
      </c>
      <c r="H43" s="111">
        <f t="shared" si="2"/>
        <v>0</v>
      </c>
      <c r="I43" s="117">
        <f t="shared" si="3"/>
        <v>0</v>
      </c>
      <c r="J43" s="111"/>
      <c r="K43" s="111"/>
      <c r="L43" s="111">
        <f t="shared" si="4"/>
        <v>0</v>
      </c>
      <c r="M43" s="117">
        <f t="shared" si="5"/>
        <v>0</v>
      </c>
      <c r="N43" s="111">
        <v>3</v>
      </c>
      <c r="O43" s="111">
        <v>1</v>
      </c>
      <c r="P43" s="111">
        <f t="shared" si="6"/>
        <v>-2</v>
      </c>
      <c r="Q43" s="117">
        <f t="shared" si="7"/>
        <v>-66.666666666666657</v>
      </c>
      <c r="T43" s="205"/>
    </row>
    <row r="44" spans="1:20" s="4" customFormat="1" ht="20.100000000000001" hidden="1" customHeight="1">
      <c r="A44" s="13" t="s">
        <v>379</v>
      </c>
      <c r="B44" s="111">
        <f t="shared" si="12"/>
        <v>5370</v>
      </c>
      <c r="C44" s="111">
        <f t="shared" si="12"/>
        <v>5241</v>
      </c>
      <c r="D44" s="111">
        <f t="shared" si="0"/>
        <v>-129</v>
      </c>
      <c r="E44" s="117">
        <f t="shared" si="1"/>
        <v>-2.4022346368715084</v>
      </c>
      <c r="F44" s="111">
        <v>5200</v>
      </c>
      <c r="G44" s="111">
        <v>5200</v>
      </c>
      <c r="H44" s="111">
        <f t="shared" si="2"/>
        <v>0</v>
      </c>
      <c r="I44" s="117">
        <f t="shared" si="3"/>
        <v>0</v>
      </c>
      <c r="J44" s="111"/>
      <c r="K44" s="111"/>
      <c r="L44" s="111">
        <f t="shared" si="4"/>
        <v>0</v>
      </c>
      <c r="M44" s="117">
        <f t="shared" si="5"/>
        <v>0</v>
      </c>
      <c r="N44" s="111">
        <v>170</v>
      </c>
      <c r="O44" s="111">
        <v>41</v>
      </c>
      <c r="P44" s="111">
        <f t="shared" si="6"/>
        <v>-129</v>
      </c>
      <c r="Q44" s="117">
        <f t="shared" si="7"/>
        <v>-75.882352941176464</v>
      </c>
      <c r="T44" s="205"/>
    </row>
    <row r="45" spans="1:20" s="4" customFormat="1" ht="20.100000000000001" customHeight="1">
      <c r="A45" s="9" t="s">
        <v>380</v>
      </c>
      <c r="B45" s="111">
        <f t="shared" si="12"/>
        <v>100</v>
      </c>
      <c r="C45" s="111">
        <f t="shared" si="12"/>
        <v>100</v>
      </c>
      <c r="D45" s="111">
        <f t="shared" si="0"/>
        <v>0</v>
      </c>
      <c r="E45" s="117">
        <f t="shared" si="1"/>
        <v>0</v>
      </c>
      <c r="F45" s="111">
        <v>100</v>
      </c>
      <c r="G45" s="111">
        <v>100</v>
      </c>
      <c r="H45" s="111">
        <f t="shared" si="2"/>
        <v>0</v>
      </c>
      <c r="I45" s="117">
        <f t="shared" si="3"/>
        <v>0</v>
      </c>
      <c r="J45" s="111"/>
      <c r="K45" s="111"/>
      <c r="L45" s="111">
        <f t="shared" si="4"/>
        <v>0</v>
      </c>
      <c r="M45" s="117">
        <f t="shared" si="5"/>
        <v>0</v>
      </c>
      <c r="N45" s="111"/>
      <c r="O45" s="111"/>
      <c r="P45" s="111">
        <f t="shared" si="6"/>
        <v>0</v>
      </c>
      <c r="Q45" s="117">
        <f t="shared" si="7"/>
        <v>0</v>
      </c>
      <c r="T45" s="205"/>
    </row>
    <row r="46" spans="1:20" s="4" customFormat="1" ht="20.100000000000001" customHeight="1">
      <c r="A46" s="9" t="s">
        <v>381</v>
      </c>
      <c r="B46" s="111">
        <f t="shared" si="12"/>
        <v>2600</v>
      </c>
      <c r="C46" s="111">
        <f t="shared" si="12"/>
        <v>2600</v>
      </c>
      <c r="D46" s="111">
        <f t="shared" si="0"/>
        <v>0</v>
      </c>
      <c r="E46" s="117">
        <f t="shared" si="1"/>
        <v>0</v>
      </c>
      <c r="F46" s="111">
        <v>2600</v>
      </c>
      <c r="G46" s="111">
        <v>2600</v>
      </c>
      <c r="H46" s="111">
        <f t="shared" si="2"/>
        <v>0</v>
      </c>
      <c r="I46" s="117">
        <f t="shared" si="3"/>
        <v>0</v>
      </c>
      <c r="J46" s="111"/>
      <c r="K46" s="111"/>
      <c r="L46" s="111">
        <f t="shared" si="4"/>
        <v>0</v>
      </c>
      <c r="M46" s="117">
        <f t="shared" si="5"/>
        <v>0</v>
      </c>
      <c r="N46" s="111"/>
      <c r="O46" s="111"/>
      <c r="P46" s="111">
        <f t="shared" si="6"/>
        <v>0</v>
      </c>
      <c r="Q46" s="117">
        <f t="shared" si="7"/>
        <v>0</v>
      </c>
      <c r="T46" s="205"/>
    </row>
    <row r="47" spans="1:20" s="4" customFormat="1" ht="20.100000000000001" customHeight="1">
      <c r="A47" s="11" t="s">
        <v>382</v>
      </c>
      <c r="B47" s="111">
        <f t="shared" si="12"/>
        <v>3905</v>
      </c>
      <c r="C47" s="111">
        <f t="shared" si="12"/>
        <v>3905</v>
      </c>
      <c r="D47" s="111">
        <f t="shared" si="0"/>
        <v>0</v>
      </c>
      <c r="E47" s="117">
        <f t="shared" si="1"/>
        <v>0</v>
      </c>
      <c r="F47" s="111">
        <v>3900</v>
      </c>
      <c r="G47" s="111">
        <v>3900</v>
      </c>
      <c r="H47" s="111">
        <f t="shared" si="2"/>
        <v>0</v>
      </c>
      <c r="I47" s="117">
        <f t="shared" si="3"/>
        <v>0</v>
      </c>
      <c r="J47" s="111"/>
      <c r="K47" s="111"/>
      <c r="L47" s="111">
        <f t="shared" si="4"/>
        <v>0</v>
      </c>
      <c r="M47" s="117">
        <f t="shared" si="5"/>
        <v>0</v>
      </c>
      <c r="N47" s="111">
        <v>5</v>
      </c>
      <c r="O47" s="111">
        <v>5</v>
      </c>
      <c r="P47" s="111">
        <f t="shared" si="6"/>
        <v>0</v>
      </c>
      <c r="Q47" s="117">
        <f t="shared" si="7"/>
        <v>0</v>
      </c>
      <c r="T47" s="205"/>
    </row>
    <row r="48" spans="1:20" s="7" customFormat="1" ht="20.100000000000001" customHeight="1">
      <c r="A48" s="14" t="s">
        <v>383</v>
      </c>
      <c r="B48" s="108">
        <f>SUM(B49,B96:B100)</f>
        <v>343454</v>
      </c>
      <c r="C48" s="108">
        <f>SUM(C49,C96:C100)</f>
        <v>517835</v>
      </c>
      <c r="D48" s="108">
        <f t="shared" si="0"/>
        <v>174381</v>
      </c>
      <c r="E48" s="114">
        <f t="shared" si="1"/>
        <v>50.772738125047312</v>
      </c>
      <c r="F48" s="108">
        <f>SUM(F49,F96:F100)</f>
        <v>343802</v>
      </c>
      <c r="G48" s="108">
        <f>SUM(G49,G96:G100)</f>
        <v>463776</v>
      </c>
      <c r="H48" s="108">
        <f t="shared" si="2"/>
        <v>119974</v>
      </c>
      <c r="I48" s="114">
        <f t="shared" si="3"/>
        <v>34.896248422056878</v>
      </c>
      <c r="J48" s="108">
        <f>SUM(J49,J96:J100)</f>
        <v>52886</v>
      </c>
      <c r="K48" s="108">
        <f>SUM(K49,K96:K100)</f>
        <v>100886</v>
      </c>
      <c r="L48" s="108">
        <f t="shared" si="4"/>
        <v>48000</v>
      </c>
      <c r="M48" s="114">
        <f t="shared" si="5"/>
        <v>90.761260068827283</v>
      </c>
      <c r="N48" s="108">
        <f>SUM(N49,N96:N100)</f>
        <v>18427</v>
      </c>
      <c r="O48" s="108">
        <f>SUM(O49,O96:O100)</f>
        <v>34427</v>
      </c>
      <c r="P48" s="108">
        <f t="shared" si="6"/>
        <v>16000</v>
      </c>
      <c r="Q48" s="114">
        <f t="shared" si="7"/>
        <v>86.829109458946107</v>
      </c>
      <c r="T48" s="205"/>
    </row>
    <row r="49" spans="1:20" s="4" customFormat="1" ht="20.100000000000001" customHeight="1">
      <c r="A49" s="8" t="s">
        <v>384</v>
      </c>
      <c r="B49" s="112">
        <f>SUM(B50,B56,B75)</f>
        <v>180964</v>
      </c>
      <c r="C49" s="112">
        <f>SUM(C50,C56,C75)</f>
        <v>220618</v>
      </c>
      <c r="D49" s="112">
        <f t="shared" si="0"/>
        <v>39654</v>
      </c>
      <c r="E49" s="118">
        <f t="shared" si="1"/>
        <v>21.912645609071419</v>
      </c>
      <c r="F49" s="112">
        <f>SUM(F50,F56,F75)</f>
        <v>117170</v>
      </c>
      <c r="G49" s="112">
        <f>SUM(G50,G56,G75)</f>
        <v>123824</v>
      </c>
      <c r="H49" s="112">
        <f t="shared" si="2"/>
        <v>6654</v>
      </c>
      <c r="I49" s="118">
        <f t="shared" si="3"/>
        <v>5.6789280532559525</v>
      </c>
      <c r="J49" s="112">
        <f>SUM(J50,J56,J75)</f>
        <v>48146</v>
      </c>
      <c r="K49" s="112">
        <f>SUM(K50,K56,K75)</f>
        <v>81146</v>
      </c>
      <c r="L49" s="112">
        <f t="shared" si="4"/>
        <v>33000</v>
      </c>
      <c r="M49" s="118">
        <f t="shared" si="5"/>
        <v>68.541519544718142</v>
      </c>
      <c r="N49" s="112">
        <f>SUM(N50,N56,N75)</f>
        <v>17715</v>
      </c>
      <c r="O49" s="112">
        <f>SUM(O50,O56,O75)</f>
        <v>17715</v>
      </c>
      <c r="P49" s="112">
        <f t="shared" si="6"/>
        <v>0</v>
      </c>
      <c r="Q49" s="118">
        <f t="shared" si="7"/>
        <v>0</v>
      </c>
      <c r="T49" s="205"/>
    </row>
    <row r="50" spans="1:20" s="4" customFormat="1" ht="20.100000000000001" customHeight="1" collapsed="1">
      <c r="A50" s="11" t="s">
        <v>385</v>
      </c>
      <c r="B50" s="112">
        <f>SUM(B51:B55)</f>
        <v>27667</v>
      </c>
      <c r="C50" s="112">
        <f>SUM(C51:C55)</f>
        <v>27667</v>
      </c>
      <c r="D50" s="112">
        <f t="shared" si="0"/>
        <v>0</v>
      </c>
      <c r="E50" s="118">
        <f t="shared" si="1"/>
        <v>0</v>
      </c>
      <c r="F50" s="112">
        <f>SUM(F51:F55)</f>
        <v>25083</v>
      </c>
      <c r="G50" s="112">
        <f>SUM(G51:G55)</f>
        <v>25083</v>
      </c>
      <c r="H50" s="112">
        <f t="shared" si="2"/>
        <v>0</v>
      </c>
      <c r="I50" s="118">
        <f t="shared" si="3"/>
        <v>0</v>
      </c>
      <c r="J50" s="112">
        <f>SUM(J51:J55)</f>
        <v>0</v>
      </c>
      <c r="K50" s="112">
        <f>SUM(K51:K55)</f>
        <v>0</v>
      </c>
      <c r="L50" s="112">
        <f t="shared" si="4"/>
        <v>0</v>
      </c>
      <c r="M50" s="118">
        <f t="shared" si="5"/>
        <v>0</v>
      </c>
      <c r="N50" s="112">
        <f>SUM(N51:N55)</f>
        <v>2584</v>
      </c>
      <c r="O50" s="112">
        <f>SUM(O51:O55)</f>
        <v>2584</v>
      </c>
      <c r="P50" s="112">
        <f t="shared" si="6"/>
        <v>0</v>
      </c>
      <c r="Q50" s="118">
        <f t="shared" si="7"/>
        <v>0</v>
      </c>
      <c r="T50" s="205"/>
    </row>
    <row r="51" spans="1:20" s="4" customFormat="1" ht="20.100000000000001" hidden="1" customHeight="1" outlineLevel="1">
      <c r="A51" s="10" t="s">
        <v>386</v>
      </c>
      <c r="B51" s="111">
        <f t="shared" ref="B51:C55" si="13">F51+J51+N51</f>
        <v>1653</v>
      </c>
      <c r="C51" s="111">
        <f t="shared" si="13"/>
        <v>1653</v>
      </c>
      <c r="D51" s="111">
        <f t="shared" si="0"/>
        <v>0</v>
      </c>
      <c r="E51" s="117">
        <f t="shared" si="1"/>
        <v>0</v>
      </c>
      <c r="F51" s="111">
        <v>1565</v>
      </c>
      <c r="G51" s="111">
        <v>1565</v>
      </c>
      <c r="H51" s="111">
        <f t="shared" si="2"/>
        <v>0</v>
      </c>
      <c r="I51" s="117">
        <f t="shared" si="3"/>
        <v>0</v>
      </c>
      <c r="J51" s="111"/>
      <c r="K51" s="111"/>
      <c r="L51" s="111">
        <f t="shared" si="4"/>
        <v>0</v>
      </c>
      <c r="M51" s="117">
        <f t="shared" si="5"/>
        <v>0</v>
      </c>
      <c r="N51" s="111">
        <v>88</v>
      </c>
      <c r="O51" s="111">
        <v>88</v>
      </c>
      <c r="P51" s="111">
        <f t="shared" si="6"/>
        <v>0</v>
      </c>
      <c r="Q51" s="117">
        <f t="shared" si="7"/>
        <v>0</v>
      </c>
      <c r="T51" s="205"/>
    </row>
    <row r="52" spans="1:20" s="4" customFormat="1" ht="20.100000000000001" hidden="1" customHeight="1" outlineLevel="1">
      <c r="A52" s="10" t="s">
        <v>387</v>
      </c>
      <c r="B52" s="111">
        <f t="shared" si="13"/>
        <v>2111</v>
      </c>
      <c r="C52" s="111">
        <f t="shared" si="13"/>
        <v>2111</v>
      </c>
      <c r="D52" s="111">
        <f t="shared" si="0"/>
        <v>0</v>
      </c>
      <c r="E52" s="117">
        <f t="shared" si="1"/>
        <v>0</v>
      </c>
      <c r="F52" s="111">
        <v>2019</v>
      </c>
      <c r="G52" s="111">
        <v>2019</v>
      </c>
      <c r="H52" s="111">
        <f t="shared" si="2"/>
        <v>0</v>
      </c>
      <c r="I52" s="117">
        <f t="shared" si="3"/>
        <v>0</v>
      </c>
      <c r="J52" s="111"/>
      <c r="K52" s="111"/>
      <c r="L52" s="111">
        <f t="shared" si="4"/>
        <v>0</v>
      </c>
      <c r="M52" s="117">
        <f t="shared" si="5"/>
        <v>0</v>
      </c>
      <c r="N52" s="111">
        <v>92</v>
      </c>
      <c r="O52" s="111">
        <v>92</v>
      </c>
      <c r="P52" s="111">
        <f t="shared" si="6"/>
        <v>0</v>
      </c>
      <c r="Q52" s="117">
        <f t="shared" si="7"/>
        <v>0</v>
      </c>
      <c r="T52" s="205"/>
    </row>
    <row r="53" spans="1:20" s="4" customFormat="1" ht="20.100000000000001" hidden="1" customHeight="1" outlineLevel="1">
      <c r="A53" s="10" t="s">
        <v>388</v>
      </c>
      <c r="B53" s="111">
        <f t="shared" si="13"/>
        <v>4807</v>
      </c>
      <c r="C53" s="111">
        <f t="shared" si="13"/>
        <v>4807</v>
      </c>
      <c r="D53" s="111">
        <f t="shared" si="0"/>
        <v>0</v>
      </c>
      <c r="E53" s="117">
        <f t="shared" si="1"/>
        <v>0</v>
      </c>
      <c r="F53" s="111">
        <v>4807</v>
      </c>
      <c r="G53" s="111">
        <v>4807</v>
      </c>
      <c r="H53" s="111">
        <f t="shared" si="2"/>
        <v>0</v>
      </c>
      <c r="I53" s="117">
        <f t="shared" si="3"/>
        <v>0</v>
      </c>
      <c r="J53" s="111"/>
      <c r="K53" s="111"/>
      <c r="L53" s="111">
        <f t="shared" si="4"/>
        <v>0</v>
      </c>
      <c r="M53" s="117">
        <f t="shared" si="5"/>
        <v>0</v>
      </c>
      <c r="N53" s="111"/>
      <c r="O53" s="111"/>
      <c r="P53" s="111">
        <f t="shared" si="6"/>
        <v>0</v>
      </c>
      <c r="Q53" s="117">
        <f t="shared" si="7"/>
        <v>0</v>
      </c>
      <c r="T53" s="205"/>
    </row>
    <row r="54" spans="1:20" s="4" customFormat="1" ht="20.100000000000001" hidden="1" customHeight="1" outlineLevel="1">
      <c r="A54" s="10" t="s">
        <v>389</v>
      </c>
      <c r="B54" s="111">
        <f t="shared" si="13"/>
        <v>14419</v>
      </c>
      <c r="C54" s="111">
        <f t="shared" si="13"/>
        <v>14419</v>
      </c>
      <c r="D54" s="111">
        <f t="shared" si="0"/>
        <v>0</v>
      </c>
      <c r="E54" s="117">
        <f t="shared" si="1"/>
        <v>0</v>
      </c>
      <c r="F54" s="111">
        <v>13319</v>
      </c>
      <c r="G54" s="111">
        <v>13319</v>
      </c>
      <c r="H54" s="111">
        <f t="shared" si="2"/>
        <v>0</v>
      </c>
      <c r="I54" s="117">
        <f t="shared" si="3"/>
        <v>0</v>
      </c>
      <c r="J54" s="111"/>
      <c r="K54" s="111"/>
      <c r="L54" s="111">
        <f t="shared" si="4"/>
        <v>0</v>
      </c>
      <c r="M54" s="117">
        <f t="shared" si="5"/>
        <v>0</v>
      </c>
      <c r="N54" s="111">
        <v>1100</v>
      </c>
      <c r="O54" s="111">
        <v>1100</v>
      </c>
      <c r="P54" s="111">
        <f t="shared" si="6"/>
        <v>0</v>
      </c>
      <c r="Q54" s="117">
        <f t="shared" si="7"/>
        <v>0</v>
      </c>
      <c r="T54" s="205"/>
    </row>
    <row r="55" spans="1:20" s="4" customFormat="1" ht="20.100000000000001" hidden="1" customHeight="1" outlineLevel="1">
      <c r="A55" s="10" t="s">
        <v>390</v>
      </c>
      <c r="B55" s="111">
        <f t="shared" si="13"/>
        <v>4677</v>
      </c>
      <c r="C55" s="111">
        <f t="shared" si="13"/>
        <v>4677</v>
      </c>
      <c r="D55" s="111">
        <f t="shared" si="0"/>
        <v>0</v>
      </c>
      <c r="E55" s="117">
        <f t="shared" si="1"/>
        <v>0</v>
      </c>
      <c r="F55" s="111">
        <v>3373</v>
      </c>
      <c r="G55" s="111">
        <v>3373</v>
      </c>
      <c r="H55" s="111">
        <f t="shared" si="2"/>
        <v>0</v>
      </c>
      <c r="I55" s="117">
        <f t="shared" si="3"/>
        <v>0</v>
      </c>
      <c r="J55" s="111"/>
      <c r="K55" s="111"/>
      <c r="L55" s="111">
        <f t="shared" si="4"/>
        <v>0</v>
      </c>
      <c r="M55" s="117">
        <f t="shared" si="5"/>
        <v>0</v>
      </c>
      <c r="N55" s="111">
        <v>1304</v>
      </c>
      <c r="O55" s="111">
        <v>1304</v>
      </c>
      <c r="P55" s="111">
        <f t="shared" si="6"/>
        <v>0</v>
      </c>
      <c r="Q55" s="117">
        <f t="shared" si="7"/>
        <v>0</v>
      </c>
      <c r="T55" s="205"/>
    </row>
    <row r="56" spans="1:20" s="4" customFormat="1" ht="20.100000000000001" customHeight="1" collapsed="1">
      <c r="A56" s="11" t="s">
        <v>391</v>
      </c>
      <c r="B56" s="112">
        <f>SUM(B57:B74)</f>
        <v>76005</v>
      </c>
      <c r="C56" s="112">
        <f>SUM(C57:C74)</f>
        <v>117659</v>
      </c>
      <c r="D56" s="112">
        <f t="shared" si="0"/>
        <v>41654</v>
      </c>
      <c r="E56" s="118">
        <f t="shared" si="1"/>
        <v>54.804289191500558</v>
      </c>
      <c r="F56" s="112">
        <f>SUM(F57:F74)</f>
        <v>32087</v>
      </c>
      <c r="G56" s="112">
        <f>SUM(G57:G74)</f>
        <v>38741</v>
      </c>
      <c r="H56" s="112">
        <f t="shared" si="2"/>
        <v>6654</v>
      </c>
      <c r="I56" s="118">
        <f t="shared" si="3"/>
        <v>20.737370274566025</v>
      </c>
      <c r="J56" s="112">
        <f>SUM(J57:J74)</f>
        <v>37146</v>
      </c>
      <c r="K56" s="112">
        <f>SUM(K57:K74)</f>
        <v>72146</v>
      </c>
      <c r="L56" s="112">
        <f t="shared" si="4"/>
        <v>35000</v>
      </c>
      <c r="M56" s="118">
        <f t="shared" si="5"/>
        <v>94.22279653260108</v>
      </c>
      <c r="N56" s="112">
        <f>SUM(N57:N74)</f>
        <v>8839</v>
      </c>
      <c r="O56" s="112">
        <f>SUM(O57:O74)</f>
        <v>8839</v>
      </c>
      <c r="P56" s="112">
        <f t="shared" si="6"/>
        <v>0</v>
      </c>
      <c r="Q56" s="118">
        <f t="shared" si="7"/>
        <v>0</v>
      </c>
      <c r="T56" s="205"/>
    </row>
    <row r="57" spans="1:20" s="4" customFormat="1" ht="20.100000000000001" hidden="1" customHeight="1" outlineLevel="1">
      <c r="A57" s="10" t="s">
        <v>392</v>
      </c>
      <c r="B57" s="111">
        <f t="shared" ref="B57:C59" si="14">F57+J57+N57</f>
        <v>4156</v>
      </c>
      <c r="C57" s="111">
        <f t="shared" si="14"/>
        <v>4156</v>
      </c>
      <c r="D57" s="111">
        <f t="shared" si="0"/>
        <v>0</v>
      </c>
      <c r="E57" s="117">
        <f t="shared" si="1"/>
        <v>0</v>
      </c>
      <c r="F57" s="111">
        <v>3965</v>
      </c>
      <c r="G57" s="111">
        <v>3965</v>
      </c>
      <c r="H57" s="111">
        <f t="shared" si="2"/>
        <v>0</v>
      </c>
      <c r="I57" s="117">
        <f t="shared" si="3"/>
        <v>0</v>
      </c>
      <c r="J57" s="111"/>
      <c r="K57" s="111"/>
      <c r="L57" s="111">
        <f t="shared" si="4"/>
        <v>0</v>
      </c>
      <c r="M57" s="117">
        <f t="shared" si="5"/>
        <v>0</v>
      </c>
      <c r="N57" s="111">
        <v>191</v>
      </c>
      <c r="O57" s="111">
        <v>191</v>
      </c>
      <c r="P57" s="111">
        <f t="shared" si="6"/>
        <v>0</v>
      </c>
      <c r="Q57" s="117">
        <f t="shared" si="7"/>
        <v>0</v>
      </c>
      <c r="T57" s="205"/>
    </row>
    <row r="58" spans="1:20" s="4" customFormat="1" ht="20.100000000000001" hidden="1" customHeight="1" outlineLevel="1">
      <c r="A58" s="211" t="s">
        <v>1796</v>
      </c>
      <c r="B58" s="111">
        <f t="shared" si="14"/>
        <v>4273</v>
      </c>
      <c r="C58" s="111">
        <f t="shared" si="14"/>
        <v>5927</v>
      </c>
      <c r="D58" s="111">
        <f t="shared" si="0"/>
        <v>1654</v>
      </c>
      <c r="E58" s="117">
        <f t="shared" si="1"/>
        <v>38.708167563772527</v>
      </c>
      <c r="F58" s="111">
        <v>3873</v>
      </c>
      <c r="G58" s="111">
        <v>5527</v>
      </c>
      <c r="H58" s="111">
        <f t="shared" si="2"/>
        <v>1654</v>
      </c>
      <c r="I58" s="117">
        <f t="shared" si="3"/>
        <v>42.705912729150533</v>
      </c>
      <c r="J58" s="111"/>
      <c r="K58" s="111"/>
      <c r="L58" s="111">
        <f t="shared" si="4"/>
        <v>0</v>
      </c>
      <c r="M58" s="117">
        <f t="shared" si="5"/>
        <v>0</v>
      </c>
      <c r="N58" s="111">
        <v>400</v>
      </c>
      <c r="O58" s="111">
        <v>400</v>
      </c>
      <c r="P58" s="111">
        <f t="shared" si="6"/>
        <v>0</v>
      </c>
      <c r="Q58" s="117">
        <f t="shared" si="7"/>
        <v>0</v>
      </c>
      <c r="T58" s="205"/>
    </row>
    <row r="59" spans="1:20" s="4" customFormat="1" ht="20.100000000000001" hidden="1" customHeight="1" outlineLevel="1">
      <c r="A59" s="10" t="s">
        <v>393</v>
      </c>
      <c r="B59" s="111">
        <f t="shared" si="14"/>
        <v>1797</v>
      </c>
      <c r="C59" s="111">
        <f t="shared" si="14"/>
        <v>1797</v>
      </c>
      <c r="D59" s="111">
        <f t="shared" si="0"/>
        <v>0</v>
      </c>
      <c r="E59" s="117">
        <f t="shared" si="1"/>
        <v>0</v>
      </c>
      <c r="F59" s="111">
        <v>97</v>
      </c>
      <c r="G59" s="111">
        <v>97</v>
      </c>
      <c r="H59" s="111">
        <f t="shared" si="2"/>
        <v>0</v>
      </c>
      <c r="I59" s="117">
        <f t="shared" si="3"/>
        <v>0</v>
      </c>
      <c r="J59" s="111"/>
      <c r="K59" s="111"/>
      <c r="L59" s="111">
        <f t="shared" si="4"/>
        <v>0</v>
      </c>
      <c r="M59" s="117">
        <f t="shared" si="5"/>
        <v>0</v>
      </c>
      <c r="N59" s="111">
        <v>1700</v>
      </c>
      <c r="O59" s="111">
        <v>1700</v>
      </c>
      <c r="P59" s="111">
        <f t="shared" si="6"/>
        <v>0</v>
      </c>
      <c r="Q59" s="117">
        <f t="shared" si="7"/>
        <v>0</v>
      </c>
      <c r="T59" s="205"/>
    </row>
    <row r="60" spans="1:20" s="4" customFormat="1" ht="20.100000000000001" hidden="1" customHeight="1" outlineLevel="1">
      <c r="A60" s="10" t="s">
        <v>394</v>
      </c>
      <c r="B60" s="113">
        <f>F60+J60+N60-2067</f>
        <v>41482</v>
      </c>
      <c r="C60" s="113">
        <f>G60+K60+O60-2067</f>
        <v>81482</v>
      </c>
      <c r="D60" s="111">
        <f t="shared" si="0"/>
        <v>40000</v>
      </c>
      <c r="E60" s="117">
        <f t="shared" si="1"/>
        <v>96.427366086495354</v>
      </c>
      <c r="F60" s="111">
        <v>3767</v>
      </c>
      <c r="G60" s="111">
        <f>3767+5000</f>
        <v>8767</v>
      </c>
      <c r="H60" s="111">
        <f t="shared" si="2"/>
        <v>5000</v>
      </c>
      <c r="I60" s="117">
        <f t="shared" si="3"/>
        <v>132.73161667109105</v>
      </c>
      <c r="J60" s="111">
        <v>37146</v>
      </c>
      <c r="K60" s="111">
        <f>37146+35000</f>
        <v>72146</v>
      </c>
      <c r="L60" s="111">
        <f t="shared" si="4"/>
        <v>35000</v>
      </c>
      <c r="M60" s="117">
        <f t="shared" si="5"/>
        <v>94.22279653260108</v>
      </c>
      <c r="N60" s="111">
        <v>2636</v>
      </c>
      <c r="O60" s="111">
        <v>2636</v>
      </c>
      <c r="P60" s="111">
        <f t="shared" si="6"/>
        <v>0</v>
      </c>
      <c r="Q60" s="117">
        <f t="shared" si="7"/>
        <v>0</v>
      </c>
      <c r="T60" s="205"/>
    </row>
    <row r="61" spans="1:20" s="4" customFormat="1" ht="20.100000000000001" hidden="1" customHeight="1" outlineLevel="1">
      <c r="A61" s="10" t="s">
        <v>395</v>
      </c>
      <c r="B61" s="111">
        <f t="shared" ref="B61:B74" si="15">F61+J61+N61</f>
        <v>0</v>
      </c>
      <c r="C61" s="111">
        <f t="shared" ref="C61:C74" si="16">G61+K61+O61</f>
        <v>0</v>
      </c>
      <c r="D61" s="111">
        <f t="shared" si="0"/>
        <v>0</v>
      </c>
      <c r="E61" s="117">
        <f t="shared" si="1"/>
        <v>0</v>
      </c>
      <c r="F61" s="111"/>
      <c r="G61" s="111"/>
      <c r="H61" s="111">
        <f t="shared" si="2"/>
        <v>0</v>
      </c>
      <c r="I61" s="117">
        <f t="shared" si="3"/>
        <v>0</v>
      </c>
      <c r="J61" s="111"/>
      <c r="K61" s="111"/>
      <c r="L61" s="111">
        <f t="shared" si="4"/>
        <v>0</v>
      </c>
      <c r="M61" s="117">
        <f t="shared" si="5"/>
        <v>0</v>
      </c>
      <c r="N61" s="111"/>
      <c r="O61" s="111"/>
      <c r="P61" s="111">
        <f t="shared" si="6"/>
        <v>0</v>
      </c>
      <c r="Q61" s="117">
        <f t="shared" si="7"/>
        <v>0</v>
      </c>
      <c r="T61" s="205"/>
    </row>
    <row r="62" spans="1:20" s="4" customFormat="1" ht="20.100000000000001" hidden="1" customHeight="1" outlineLevel="1">
      <c r="A62" s="10" t="s">
        <v>396</v>
      </c>
      <c r="B62" s="111">
        <f t="shared" si="15"/>
        <v>1928</v>
      </c>
      <c r="C62" s="111">
        <f t="shared" si="16"/>
        <v>1928</v>
      </c>
      <c r="D62" s="111">
        <f t="shared" si="0"/>
        <v>0</v>
      </c>
      <c r="E62" s="117">
        <f t="shared" si="1"/>
        <v>0</v>
      </c>
      <c r="F62" s="111">
        <v>1928</v>
      </c>
      <c r="G62" s="111">
        <v>1928</v>
      </c>
      <c r="H62" s="111">
        <f t="shared" si="2"/>
        <v>0</v>
      </c>
      <c r="I62" s="117">
        <f t="shared" si="3"/>
        <v>0</v>
      </c>
      <c r="J62" s="111"/>
      <c r="K62" s="111"/>
      <c r="L62" s="111">
        <f t="shared" si="4"/>
        <v>0</v>
      </c>
      <c r="M62" s="117">
        <f t="shared" si="5"/>
        <v>0</v>
      </c>
      <c r="N62" s="111"/>
      <c r="O62" s="111"/>
      <c r="P62" s="111">
        <f t="shared" si="6"/>
        <v>0</v>
      </c>
      <c r="Q62" s="117">
        <f t="shared" si="7"/>
        <v>0</v>
      </c>
      <c r="T62" s="205"/>
    </row>
    <row r="63" spans="1:20" s="4" customFormat="1" ht="20.100000000000001" hidden="1" customHeight="1" outlineLevel="1">
      <c r="A63" s="10" t="s">
        <v>397</v>
      </c>
      <c r="B63" s="111">
        <f t="shared" si="15"/>
        <v>3407</v>
      </c>
      <c r="C63" s="111">
        <f t="shared" si="16"/>
        <v>3407</v>
      </c>
      <c r="D63" s="111">
        <f t="shared" si="0"/>
        <v>0</v>
      </c>
      <c r="E63" s="117">
        <f t="shared" si="1"/>
        <v>0</v>
      </c>
      <c r="F63" s="111">
        <v>1530</v>
      </c>
      <c r="G63" s="111">
        <v>1530</v>
      </c>
      <c r="H63" s="111">
        <f t="shared" si="2"/>
        <v>0</v>
      </c>
      <c r="I63" s="117">
        <f t="shared" si="3"/>
        <v>0</v>
      </c>
      <c r="J63" s="111"/>
      <c r="K63" s="111"/>
      <c r="L63" s="111">
        <f t="shared" si="4"/>
        <v>0</v>
      </c>
      <c r="M63" s="117">
        <f t="shared" si="5"/>
        <v>0</v>
      </c>
      <c r="N63" s="111">
        <v>1877</v>
      </c>
      <c r="O63" s="111">
        <v>1877</v>
      </c>
      <c r="P63" s="111">
        <f t="shared" si="6"/>
        <v>0</v>
      </c>
      <c r="Q63" s="117">
        <f t="shared" si="7"/>
        <v>0</v>
      </c>
      <c r="T63" s="205"/>
    </row>
    <row r="64" spans="1:20" s="4" customFormat="1" ht="20.100000000000001" hidden="1" customHeight="1" outlineLevel="1">
      <c r="A64" s="10" t="s">
        <v>398</v>
      </c>
      <c r="B64" s="111">
        <f t="shared" si="15"/>
        <v>1425</v>
      </c>
      <c r="C64" s="111">
        <f t="shared" si="16"/>
        <v>1425</v>
      </c>
      <c r="D64" s="111">
        <f t="shared" si="0"/>
        <v>0</v>
      </c>
      <c r="E64" s="117">
        <f t="shared" si="1"/>
        <v>0</v>
      </c>
      <c r="F64" s="111"/>
      <c r="G64" s="111"/>
      <c r="H64" s="111">
        <f t="shared" si="2"/>
        <v>0</v>
      </c>
      <c r="I64" s="117">
        <f t="shared" si="3"/>
        <v>0</v>
      </c>
      <c r="J64" s="111"/>
      <c r="K64" s="111"/>
      <c r="L64" s="111">
        <f t="shared" si="4"/>
        <v>0</v>
      </c>
      <c r="M64" s="117">
        <f t="shared" si="5"/>
        <v>0</v>
      </c>
      <c r="N64" s="111">
        <v>1425</v>
      </c>
      <c r="O64" s="111">
        <v>1425</v>
      </c>
      <c r="P64" s="111">
        <f t="shared" si="6"/>
        <v>0</v>
      </c>
      <c r="Q64" s="117">
        <f t="shared" si="7"/>
        <v>0</v>
      </c>
      <c r="T64" s="205"/>
    </row>
    <row r="65" spans="1:20" s="4" customFormat="1" ht="20.100000000000001" hidden="1" customHeight="1" outlineLevel="1">
      <c r="A65" s="10" t="s">
        <v>399</v>
      </c>
      <c r="B65" s="111">
        <f t="shared" si="15"/>
        <v>4652</v>
      </c>
      <c r="C65" s="111">
        <f t="shared" si="16"/>
        <v>4652</v>
      </c>
      <c r="D65" s="111">
        <f t="shared" si="0"/>
        <v>0</v>
      </c>
      <c r="E65" s="117">
        <f t="shared" si="1"/>
        <v>0</v>
      </c>
      <c r="F65" s="111">
        <v>4652</v>
      </c>
      <c r="G65" s="111">
        <v>4652</v>
      </c>
      <c r="H65" s="111">
        <f t="shared" si="2"/>
        <v>0</v>
      </c>
      <c r="I65" s="117">
        <f t="shared" si="3"/>
        <v>0</v>
      </c>
      <c r="J65" s="111"/>
      <c r="K65" s="111"/>
      <c r="L65" s="111">
        <f t="shared" si="4"/>
        <v>0</v>
      </c>
      <c r="M65" s="117">
        <f t="shared" si="5"/>
        <v>0</v>
      </c>
      <c r="N65" s="111"/>
      <c r="O65" s="111"/>
      <c r="P65" s="111">
        <f t="shared" si="6"/>
        <v>0</v>
      </c>
      <c r="Q65" s="117">
        <f t="shared" si="7"/>
        <v>0</v>
      </c>
      <c r="T65" s="205"/>
    </row>
    <row r="66" spans="1:20" s="4" customFormat="1" ht="20.100000000000001" hidden="1" customHeight="1" outlineLevel="1">
      <c r="A66" s="10" t="s">
        <v>400</v>
      </c>
      <c r="B66" s="111">
        <f t="shared" si="15"/>
        <v>283</v>
      </c>
      <c r="C66" s="111">
        <f t="shared" si="16"/>
        <v>283</v>
      </c>
      <c r="D66" s="111">
        <f t="shared" si="0"/>
        <v>0</v>
      </c>
      <c r="E66" s="117">
        <f t="shared" si="1"/>
        <v>0</v>
      </c>
      <c r="F66" s="111"/>
      <c r="G66" s="111"/>
      <c r="H66" s="111">
        <f t="shared" si="2"/>
        <v>0</v>
      </c>
      <c r="I66" s="117">
        <f t="shared" si="3"/>
        <v>0</v>
      </c>
      <c r="J66" s="111"/>
      <c r="K66" s="111"/>
      <c r="L66" s="111">
        <f t="shared" si="4"/>
        <v>0</v>
      </c>
      <c r="M66" s="117">
        <f t="shared" si="5"/>
        <v>0</v>
      </c>
      <c r="N66" s="111">
        <v>283</v>
      </c>
      <c r="O66" s="111">
        <v>283</v>
      </c>
      <c r="P66" s="111">
        <f t="shared" si="6"/>
        <v>0</v>
      </c>
      <c r="Q66" s="117">
        <f t="shared" si="7"/>
        <v>0</v>
      </c>
      <c r="T66" s="205"/>
    </row>
    <row r="67" spans="1:20" s="4" customFormat="1" ht="20.100000000000001" hidden="1" customHeight="1" outlineLevel="1">
      <c r="A67" s="10" t="s">
        <v>401</v>
      </c>
      <c r="B67" s="111">
        <f t="shared" si="15"/>
        <v>0</v>
      </c>
      <c r="C67" s="111">
        <f t="shared" si="16"/>
        <v>0</v>
      </c>
      <c r="D67" s="111">
        <f t="shared" si="0"/>
        <v>0</v>
      </c>
      <c r="E67" s="117">
        <f t="shared" si="1"/>
        <v>0</v>
      </c>
      <c r="F67" s="111"/>
      <c r="G67" s="111"/>
      <c r="H67" s="111">
        <f t="shared" si="2"/>
        <v>0</v>
      </c>
      <c r="I67" s="117">
        <f t="shared" si="3"/>
        <v>0</v>
      </c>
      <c r="J67" s="111"/>
      <c r="K67" s="111"/>
      <c r="L67" s="111">
        <f t="shared" si="4"/>
        <v>0</v>
      </c>
      <c r="M67" s="117">
        <f t="shared" si="5"/>
        <v>0</v>
      </c>
      <c r="N67" s="111"/>
      <c r="O67" s="111"/>
      <c r="P67" s="111">
        <f t="shared" si="6"/>
        <v>0</v>
      </c>
      <c r="Q67" s="117">
        <f t="shared" si="7"/>
        <v>0</v>
      </c>
      <c r="T67" s="205"/>
    </row>
    <row r="68" spans="1:20" s="4" customFormat="1" ht="20.100000000000001" hidden="1" customHeight="1" outlineLevel="1">
      <c r="A68" s="10" t="s">
        <v>402</v>
      </c>
      <c r="B68" s="111">
        <f t="shared" si="15"/>
        <v>0</v>
      </c>
      <c r="C68" s="111">
        <f t="shared" si="16"/>
        <v>0</v>
      </c>
      <c r="D68" s="111">
        <f t="shared" si="0"/>
        <v>0</v>
      </c>
      <c r="E68" s="117">
        <f t="shared" si="1"/>
        <v>0</v>
      </c>
      <c r="F68" s="111"/>
      <c r="G68" s="111"/>
      <c r="H68" s="111">
        <f t="shared" si="2"/>
        <v>0</v>
      </c>
      <c r="I68" s="117">
        <f t="shared" si="3"/>
        <v>0</v>
      </c>
      <c r="J68" s="111"/>
      <c r="K68" s="111"/>
      <c r="L68" s="111">
        <f t="shared" si="4"/>
        <v>0</v>
      </c>
      <c r="M68" s="117">
        <f t="shared" si="5"/>
        <v>0</v>
      </c>
      <c r="N68" s="111"/>
      <c r="O68" s="111"/>
      <c r="P68" s="111">
        <f t="shared" si="6"/>
        <v>0</v>
      </c>
      <c r="Q68" s="117">
        <f t="shared" si="7"/>
        <v>0</v>
      </c>
      <c r="T68" s="205"/>
    </row>
    <row r="69" spans="1:20" s="4" customFormat="1" ht="20.100000000000001" hidden="1" customHeight="1" outlineLevel="1">
      <c r="A69" s="10" t="s">
        <v>403</v>
      </c>
      <c r="B69" s="111">
        <f t="shared" si="15"/>
        <v>9732</v>
      </c>
      <c r="C69" s="111">
        <f t="shared" si="16"/>
        <v>9732</v>
      </c>
      <c r="D69" s="111">
        <f t="shared" si="0"/>
        <v>0</v>
      </c>
      <c r="E69" s="117">
        <f t="shared" si="1"/>
        <v>0</v>
      </c>
      <c r="F69" s="111">
        <v>9485</v>
      </c>
      <c r="G69" s="111">
        <v>9485</v>
      </c>
      <c r="H69" s="111">
        <f t="shared" si="2"/>
        <v>0</v>
      </c>
      <c r="I69" s="117">
        <f t="shared" si="3"/>
        <v>0</v>
      </c>
      <c r="J69" s="111"/>
      <c r="K69" s="111"/>
      <c r="L69" s="111">
        <f t="shared" si="4"/>
        <v>0</v>
      </c>
      <c r="M69" s="117">
        <f t="shared" si="5"/>
        <v>0</v>
      </c>
      <c r="N69" s="111">
        <v>247</v>
      </c>
      <c r="O69" s="111">
        <v>247</v>
      </c>
      <c r="P69" s="111">
        <f t="shared" si="6"/>
        <v>0</v>
      </c>
      <c r="Q69" s="117">
        <f t="shared" si="7"/>
        <v>0</v>
      </c>
      <c r="T69" s="205"/>
    </row>
    <row r="70" spans="1:20" s="4" customFormat="1" ht="20.100000000000001" hidden="1" customHeight="1" outlineLevel="1">
      <c r="A70" s="10" t="s">
        <v>404</v>
      </c>
      <c r="B70" s="111">
        <f t="shared" si="15"/>
        <v>80</v>
      </c>
      <c r="C70" s="111">
        <f t="shared" si="16"/>
        <v>80</v>
      </c>
      <c r="D70" s="111">
        <f t="shared" si="0"/>
        <v>0</v>
      </c>
      <c r="E70" s="117">
        <f t="shared" si="1"/>
        <v>0</v>
      </c>
      <c r="F70" s="111"/>
      <c r="G70" s="111"/>
      <c r="H70" s="111">
        <f t="shared" si="2"/>
        <v>0</v>
      </c>
      <c r="I70" s="117">
        <f t="shared" si="3"/>
        <v>0</v>
      </c>
      <c r="J70" s="111"/>
      <c r="K70" s="111"/>
      <c r="L70" s="111">
        <f t="shared" si="4"/>
        <v>0</v>
      </c>
      <c r="M70" s="117">
        <f t="shared" si="5"/>
        <v>0</v>
      </c>
      <c r="N70" s="111">
        <v>80</v>
      </c>
      <c r="O70" s="111">
        <v>80</v>
      </c>
      <c r="P70" s="111">
        <f t="shared" si="6"/>
        <v>0</v>
      </c>
      <c r="Q70" s="117">
        <f t="shared" si="7"/>
        <v>0</v>
      </c>
      <c r="T70" s="205"/>
    </row>
    <row r="71" spans="1:20" s="4" customFormat="1" ht="20.100000000000001" hidden="1" customHeight="1" outlineLevel="1">
      <c r="A71" s="10" t="s">
        <v>405</v>
      </c>
      <c r="B71" s="111">
        <f t="shared" si="15"/>
        <v>0</v>
      </c>
      <c r="C71" s="111">
        <f t="shared" si="16"/>
        <v>0</v>
      </c>
      <c r="D71" s="111">
        <f t="shared" ref="D71:D101" si="17">C71-B71</f>
        <v>0</v>
      </c>
      <c r="E71" s="117">
        <f t="shared" ref="E71:E101" si="18">IF(B71=0,0,D71/B71*100)</f>
        <v>0</v>
      </c>
      <c r="F71" s="111"/>
      <c r="G71" s="111"/>
      <c r="H71" s="111">
        <f t="shared" ref="H71:H101" si="19">G71-F71</f>
        <v>0</v>
      </c>
      <c r="I71" s="117">
        <f t="shared" ref="I71:I101" si="20">IF(F71=0,0,H71/F71*100)</f>
        <v>0</v>
      </c>
      <c r="J71" s="111"/>
      <c r="K71" s="111"/>
      <c r="L71" s="111">
        <f t="shared" ref="L71:L101" si="21">K71-J71</f>
        <v>0</v>
      </c>
      <c r="M71" s="117">
        <f t="shared" ref="M71:M101" si="22">IF(J71=0,0,L71/J71*100)</f>
        <v>0</v>
      </c>
      <c r="N71" s="111"/>
      <c r="O71" s="111"/>
      <c r="P71" s="111">
        <f t="shared" ref="P71:P101" si="23">O71-N71</f>
        <v>0</v>
      </c>
      <c r="Q71" s="117">
        <f t="shared" ref="Q71:Q101" si="24">IF(N71=0,0,P71/N71*100)</f>
        <v>0</v>
      </c>
      <c r="T71" s="205"/>
    </row>
    <row r="72" spans="1:20" s="4" customFormat="1" ht="20.100000000000001" hidden="1" customHeight="1" outlineLevel="1">
      <c r="A72" s="10" t="s">
        <v>406</v>
      </c>
      <c r="B72" s="111">
        <f t="shared" si="15"/>
        <v>2311</v>
      </c>
      <c r="C72" s="111">
        <f t="shared" si="16"/>
        <v>2311</v>
      </c>
      <c r="D72" s="111">
        <f t="shared" si="17"/>
        <v>0</v>
      </c>
      <c r="E72" s="117">
        <f t="shared" si="18"/>
        <v>0</v>
      </c>
      <c r="F72" s="111">
        <v>2311</v>
      </c>
      <c r="G72" s="111">
        <v>2311</v>
      </c>
      <c r="H72" s="111">
        <f t="shared" si="19"/>
        <v>0</v>
      </c>
      <c r="I72" s="117">
        <f t="shared" si="20"/>
        <v>0</v>
      </c>
      <c r="J72" s="111"/>
      <c r="K72" s="111"/>
      <c r="L72" s="111">
        <f t="shared" si="21"/>
        <v>0</v>
      </c>
      <c r="M72" s="117">
        <f t="shared" si="22"/>
        <v>0</v>
      </c>
      <c r="N72" s="111"/>
      <c r="O72" s="111"/>
      <c r="P72" s="111">
        <f t="shared" si="23"/>
        <v>0</v>
      </c>
      <c r="Q72" s="117">
        <f t="shared" si="24"/>
        <v>0</v>
      </c>
      <c r="T72" s="205"/>
    </row>
    <row r="73" spans="1:20" s="4" customFormat="1" ht="20.100000000000001" hidden="1" customHeight="1" outlineLevel="1">
      <c r="A73" s="10" t="s">
        <v>407</v>
      </c>
      <c r="B73" s="111">
        <f t="shared" si="15"/>
        <v>33</v>
      </c>
      <c r="C73" s="111">
        <f t="shared" si="16"/>
        <v>33</v>
      </c>
      <c r="D73" s="111">
        <f t="shared" si="17"/>
        <v>0</v>
      </c>
      <c r="E73" s="117">
        <f t="shared" si="18"/>
        <v>0</v>
      </c>
      <c r="F73" s="111">
        <v>33</v>
      </c>
      <c r="G73" s="111">
        <v>33</v>
      </c>
      <c r="H73" s="111">
        <f t="shared" si="19"/>
        <v>0</v>
      </c>
      <c r="I73" s="117">
        <f t="shared" si="20"/>
        <v>0</v>
      </c>
      <c r="J73" s="111"/>
      <c r="K73" s="111"/>
      <c r="L73" s="111">
        <f t="shared" si="21"/>
        <v>0</v>
      </c>
      <c r="M73" s="117">
        <f t="shared" si="22"/>
        <v>0</v>
      </c>
      <c r="N73" s="111"/>
      <c r="O73" s="111"/>
      <c r="P73" s="111">
        <f t="shared" si="23"/>
        <v>0</v>
      </c>
      <c r="Q73" s="117">
        <f t="shared" si="24"/>
        <v>0</v>
      </c>
      <c r="T73" s="205"/>
    </row>
    <row r="74" spans="1:20" s="4" customFormat="1" ht="20.100000000000001" hidden="1" customHeight="1" outlineLevel="1">
      <c r="A74" s="10" t="s">
        <v>408</v>
      </c>
      <c r="B74" s="111">
        <f t="shared" si="15"/>
        <v>446</v>
      </c>
      <c r="C74" s="111">
        <f t="shared" si="16"/>
        <v>446</v>
      </c>
      <c r="D74" s="111">
        <f t="shared" si="17"/>
        <v>0</v>
      </c>
      <c r="E74" s="117">
        <f t="shared" si="18"/>
        <v>0</v>
      </c>
      <c r="F74" s="111">
        <v>446</v>
      </c>
      <c r="G74" s="111">
        <v>446</v>
      </c>
      <c r="H74" s="111">
        <f t="shared" si="19"/>
        <v>0</v>
      </c>
      <c r="I74" s="117">
        <f t="shared" si="20"/>
        <v>0</v>
      </c>
      <c r="J74" s="111"/>
      <c r="K74" s="111"/>
      <c r="L74" s="111">
        <f t="shared" si="21"/>
        <v>0</v>
      </c>
      <c r="M74" s="117">
        <f t="shared" si="22"/>
        <v>0</v>
      </c>
      <c r="N74" s="111"/>
      <c r="O74" s="111"/>
      <c r="P74" s="111">
        <f t="shared" si="23"/>
        <v>0</v>
      </c>
      <c r="Q74" s="117">
        <f t="shared" si="24"/>
        <v>0</v>
      </c>
      <c r="T74" s="205"/>
    </row>
    <row r="75" spans="1:20" s="4" customFormat="1" ht="20.100000000000001" customHeight="1" collapsed="1">
      <c r="A75" s="11" t="s">
        <v>409</v>
      </c>
      <c r="B75" s="112">
        <f>SUM(B76:B95)</f>
        <v>77292</v>
      </c>
      <c r="C75" s="112">
        <f>SUM(C76:C95)</f>
        <v>75292</v>
      </c>
      <c r="D75" s="112">
        <f t="shared" si="17"/>
        <v>-2000</v>
      </c>
      <c r="E75" s="118">
        <f t="shared" si="18"/>
        <v>-2.5875899187496767</v>
      </c>
      <c r="F75" s="112">
        <f>SUM(F76:F95)</f>
        <v>60000</v>
      </c>
      <c r="G75" s="112">
        <f>SUM(G76:G95)</f>
        <v>60000</v>
      </c>
      <c r="H75" s="112">
        <f t="shared" si="19"/>
        <v>0</v>
      </c>
      <c r="I75" s="118">
        <f t="shared" si="20"/>
        <v>0</v>
      </c>
      <c r="J75" s="112">
        <f>SUM(J76:J95)</f>
        <v>11000</v>
      </c>
      <c r="K75" s="112">
        <f>SUM(K76:K95)</f>
        <v>9000</v>
      </c>
      <c r="L75" s="112">
        <f t="shared" si="21"/>
        <v>-2000</v>
      </c>
      <c r="M75" s="118">
        <f t="shared" si="22"/>
        <v>-18.181818181818183</v>
      </c>
      <c r="N75" s="112">
        <f>SUM(N76:N95)</f>
        <v>6292</v>
      </c>
      <c r="O75" s="112">
        <f>SUM(O76:O95)</f>
        <v>6292</v>
      </c>
      <c r="P75" s="112">
        <f t="shared" si="23"/>
        <v>0</v>
      </c>
      <c r="Q75" s="118">
        <f t="shared" si="24"/>
        <v>0</v>
      </c>
      <c r="T75" s="205"/>
    </row>
    <row r="76" spans="1:20" s="4" customFormat="1" ht="20.100000000000001" hidden="1" customHeight="1" outlineLevel="1">
      <c r="A76" s="10" t="s">
        <v>410</v>
      </c>
      <c r="B76" s="111">
        <f t="shared" ref="B76:B95" si="25">F76+J76+N76</f>
        <v>539</v>
      </c>
      <c r="C76" s="111">
        <f t="shared" ref="C76:C95" si="26">G76+K76+O76</f>
        <v>539</v>
      </c>
      <c r="D76" s="111">
        <f t="shared" si="17"/>
        <v>0</v>
      </c>
      <c r="E76" s="117">
        <f t="shared" si="18"/>
        <v>0</v>
      </c>
      <c r="F76" s="111">
        <v>535</v>
      </c>
      <c r="G76" s="111">
        <v>535</v>
      </c>
      <c r="H76" s="111">
        <f t="shared" si="19"/>
        <v>0</v>
      </c>
      <c r="I76" s="117">
        <f t="shared" si="20"/>
        <v>0</v>
      </c>
      <c r="J76" s="111"/>
      <c r="K76" s="111"/>
      <c r="L76" s="111">
        <f t="shared" si="21"/>
        <v>0</v>
      </c>
      <c r="M76" s="117">
        <f t="shared" si="22"/>
        <v>0</v>
      </c>
      <c r="N76" s="111">
        <v>4</v>
      </c>
      <c r="O76" s="111">
        <v>4</v>
      </c>
      <c r="P76" s="111">
        <f t="shared" si="23"/>
        <v>0</v>
      </c>
      <c r="Q76" s="117">
        <f t="shared" si="24"/>
        <v>0</v>
      </c>
      <c r="T76" s="205"/>
    </row>
    <row r="77" spans="1:20" s="4" customFormat="1" ht="20.100000000000001" hidden="1" customHeight="1" outlineLevel="1">
      <c r="A77" s="10" t="s">
        <v>411</v>
      </c>
      <c r="B77" s="111">
        <f t="shared" si="25"/>
        <v>0</v>
      </c>
      <c r="C77" s="111">
        <f t="shared" si="26"/>
        <v>0</v>
      </c>
      <c r="D77" s="111">
        <f t="shared" si="17"/>
        <v>0</v>
      </c>
      <c r="E77" s="117">
        <f t="shared" si="18"/>
        <v>0</v>
      </c>
      <c r="F77" s="111"/>
      <c r="G77" s="111"/>
      <c r="H77" s="111">
        <f t="shared" si="19"/>
        <v>0</v>
      </c>
      <c r="I77" s="117">
        <f t="shared" si="20"/>
        <v>0</v>
      </c>
      <c r="J77" s="111"/>
      <c r="K77" s="111"/>
      <c r="L77" s="111">
        <f t="shared" si="21"/>
        <v>0</v>
      </c>
      <c r="M77" s="117">
        <f t="shared" si="22"/>
        <v>0</v>
      </c>
      <c r="N77" s="111"/>
      <c r="O77" s="111"/>
      <c r="P77" s="111">
        <f t="shared" si="23"/>
        <v>0</v>
      </c>
      <c r="Q77" s="117">
        <f t="shared" si="24"/>
        <v>0</v>
      </c>
      <c r="T77" s="205"/>
    </row>
    <row r="78" spans="1:20" s="4" customFormat="1" ht="20.100000000000001" hidden="1" customHeight="1" outlineLevel="1">
      <c r="A78" s="10" t="s">
        <v>412</v>
      </c>
      <c r="B78" s="111">
        <f t="shared" si="25"/>
        <v>0</v>
      </c>
      <c r="C78" s="111">
        <f t="shared" si="26"/>
        <v>0</v>
      </c>
      <c r="D78" s="111">
        <f t="shared" si="17"/>
        <v>0</v>
      </c>
      <c r="E78" s="117">
        <f t="shared" si="18"/>
        <v>0</v>
      </c>
      <c r="F78" s="111"/>
      <c r="G78" s="111"/>
      <c r="H78" s="111">
        <f t="shared" si="19"/>
        <v>0</v>
      </c>
      <c r="I78" s="117">
        <f t="shared" si="20"/>
        <v>0</v>
      </c>
      <c r="J78" s="111"/>
      <c r="K78" s="111"/>
      <c r="L78" s="111">
        <f t="shared" si="21"/>
        <v>0</v>
      </c>
      <c r="M78" s="117">
        <f t="shared" si="22"/>
        <v>0</v>
      </c>
      <c r="N78" s="111"/>
      <c r="O78" s="111"/>
      <c r="P78" s="111">
        <f t="shared" si="23"/>
        <v>0</v>
      </c>
      <c r="Q78" s="117">
        <f t="shared" si="24"/>
        <v>0</v>
      </c>
      <c r="T78" s="205"/>
    </row>
    <row r="79" spans="1:20" s="4" customFormat="1" ht="20.100000000000001" hidden="1" customHeight="1" outlineLevel="1">
      <c r="A79" s="10" t="s">
        <v>413</v>
      </c>
      <c r="B79" s="111">
        <f t="shared" si="25"/>
        <v>0</v>
      </c>
      <c r="C79" s="111">
        <f t="shared" si="26"/>
        <v>0</v>
      </c>
      <c r="D79" s="111">
        <f t="shared" si="17"/>
        <v>0</v>
      </c>
      <c r="E79" s="117">
        <f t="shared" si="18"/>
        <v>0</v>
      </c>
      <c r="F79" s="111"/>
      <c r="G79" s="111"/>
      <c r="H79" s="111">
        <f t="shared" si="19"/>
        <v>0</v>
      </c>
      <c r="I79" s="117">
        <f t="shared" si="20"/>
        <v>0</v>
      </c>
      <c r="J79" s="111"/>
      <c r="K79" s="111"/>
      <c r="L79" s="111">
        <f t="shared" si="21"/>
        <v>0</v>
      </c>
      <c r="M79" s="117">
        <f t="shared" si="22"/>
        <v>0</v>
      </c>
      <c r="N79" s="111"/>
      <c r="O79" s="111"/>
      <c r="P79" s="111">
        <f t="shared" si="23"/>
        <v>0</v>
      </c>
      <c r="Q79" s="117">
        <f t="shared" si="24"/>
        <v>0</v>
      </c>
      <c r="T79" s="205"/>
    </row>
    <row r="80" spans="1:20" s="4" customFormat="1" ht="20.100000000000001" hidden="1" customHeight="1" outlineLevel="1">
      <c r="A80" s="10" t="s">
        <v>414</v>
      </c>
      <c r="B80" s="111">
        <f t="shared" si="25"/>
        <v>15737</v>
      </c>
      <c r="C80" s="111">
        <f t="shared" si="26"/>
        <v>15737</v>
      </c>
      <c r="D80" s="111">
        <f t="shared" si="17"/>
        <v>0</v>
      </c>
      <c r="E80" s="117">
        <f t="shared" si="18"/>
        <v>0</v>
      </c>
      <c r="F80" s="111">
        <v>15737</v>
      </c>
      <c r="G80" s="111">
        <v>15737</v>
      </c>
      <c r="H80" s="111">
        <f t="shared" si="19"/>
        <v>0</v>
      </c>
      <c r="I80" s="117">
        <f t="shared" si="20"/>
        <v>0</v>
      </c>
      <c r="J80" s="111"/>
      <c r="K80" s="111"/>
      <c r="L80" s="111">
        <f t="shared" si="21"/>
        <v>0</v>
      </c>
      <c r="M80" s="117">
        <f t="shared" si="22"/>
        <v>0</v>
      </c>
      <c r="N80" s="111"/>
      <c r="O80" s="111"/>
      <c r="P80" s="111">
        <f t="shared" si="23"/>
        <v>0</v>
      </c>
      <c r="Q80" s="117">
        <f t="shared" si="24"/>
        <v>0</v>
      </c>
      <c r="T80" s="205"/>
    </row>
    <row r="81" spans="1:20" s="4" customFormat="1" ht="20.100000000000001" hidden="1" customHeight="1" outlineLevel="1">
      <c r="A81" s="10" t="s">
        <v>415</v>
      </c>
      <c r="B81" s="111">
        <f t="shared" si="25"/>
        <v>0</v>
      </c>
      <c r="C81" s="111">
        <f t="shared" si="26"/>
        <v>0</v>
      </c>
      <c r="D81" s="111">
        <f t="shared" si="17"/>
        <v>0</v>
      </c>
      <c r="E81" s="117">
        <f t="shared" si="18"/>
        <v>0</v>
      </c>
      <c r="F81" s="111"/>
      <c r="G81" s="111"/>
      <c r="H81" s="111">
        <f t="shared" si="19"/>
        <v>0</v>
      </c>
      <c r="I81" s="117">
        <f t="shared" si="20"/>
        <v>0</v>
      </c>
      <c r="J81" s="111"/>
      <c r="K81" s="111"/>
      <c r="L81" s="111">
        <f t="shared" si="21"/>
        <v>0</v>
      </c>
      <c r="M81" s="117">
        <f t="shared" si="22"/>
        <v>0</v>
      </c>
      <c r="N81" s="111"/>
      <c r="O81" s="111"/>
      <c r="P81" s="111">
        <f t="shared" si="23"/>
        <v>0</v>
      </c>
      <c r="Q81" s="117">
        <f t="shared" si="24"/>
        <v>0</v>
      </c>
      <c r="T81" s="205"/>
    </row>
    <row r="82" spans="1:20" s="4" customFormat="1" ht="20.100000000000001" hidden="1" customHeight="1" outlineLevel="1">
      <c r="A82" s="10" t="s">
        <v>416</v>
      </c>
      <c r="B82" s="111">
        <f t="shared" si="25"/>
        <v>730</v>
      </c>
      <c r="C82" s="111">
        <f t="shared" si="26"/>
        <v>730</v>
      </c>
      <c r="D82" s="111">
        <f t="shared" si="17"/>
        <v>0</v>
      </c>
      <c r="E82" s="117">
        <f t="shared" si="18"/>
        <v>0</v>
      </c>
      <c r="F82" s="111">
        <v>730</v>
      </c>
      <c r="G82" s="111">
        <v>730</v>
      </c>
      <c r="H82" s="111">
        <f t="shared" si="19"/>
        <v>0</v>
      </c>
      <c r="I82" s="117">
        <f t="shared" si="20"/>
        <v>0</v>
      </c>
      <c r="J82" s="111"/>
      <c r="K82" s="111"/>
      <c r="L82" s="111">
        <f t="shared" si="21"/>
        <v>0</v>
      </c>
      <c r="M82" s="117">
        <f t="shared" si="22"/>
        <v>0</v>
      </c>
      <c r="N82" s="111"/>
      <c r="O82" s="111"/>
      <c r="P82" s="111">
        <f t="shared" si="23"/>
        <v>0</v>
      </c>
      <c r="Q82" s="117">
        <f t="shared" si="24"/>
        <v>0</v>
      </c>
      <c r="T82" s="205"/>
    </row>
    <row r="83" spans="1:20" s="4" customFormat="1" ht="20.100000000000001" hidden="1" customHeight="1" outlineLevel="1">
      <c r="A83" s="10" t="s">
        <v>417</v>
      </c>
      <c r="B83" s="111">
        <f t="shared" si="25"/>
        <v>4896</v>
      </c>
      <c r="C83" s="111">
        <f t="shared" si="26"/>
        <v>4896</v>
      </c>
      <c r="D83" s="111">
        <f t="shared" si="17"/>
        <v>0</v>
      </c>
      <c r="E83" s="117">
        <f t="shared" si="18"/>
        <v>0</v>
      </c>
      <c r="F83" s="111">
        <v>2600</v>
      </c>
      <c r="G83" s="111">
        <v>2600</v>
      </c>
      <c r="H83" s="111">
        <f t="shared" si="19"/>
        <v>0</v>
      </c>
      <c r="I83" s="117">
        <f t="shared" si="20"/>
        <v>0</v>
      </c>
      <c r="J83" s="111"/>
      <c r="K83" s="111"/>
      <c r="L83" s="111">
        <f t="shared" si="21"/>
        <v>0</v>
      </c>
      <c r="M83" s="117">
        <f t="shared" si="22"/>
        <v>0</v>
      </c>
      <c r="N83" s="111">
        <v>2296</v>
      </c>
      <c r="O83" s="111">
        <v>2296</v>
      </c>
      <c r="P83" s="111">
        <f t="shared" si="23"/>
        <v>0</v>
      </c>
      <c r="Q83" s="117">
        <f t="shared" si="24"/>
        <v>0</v>
      </c>
      <c r="T83" s="205"/>
    </row>
    <row r="84" spans="1:20" s="4" customFormat="1" ht="20.100000000000001" hidden="1" customHeight="1" outlineLevel="1">
      <c r="A84" s="10" t="s">
        <v>418</v>
      </c>
      <c r="B84" s="111">
        <f t="shared" si="25"/>
        <v>15754</v>
      </c>
      <c r="C84" s="111">
        <f t="shared" si="26"/>
        <v>15754</v>
      </c>
      <c r="D84" s="111">
        <f t="shared" si="17"/>
        <v>0</v>
      </c>
      <c r="E84" s="117">
        <f t="shared" si="18"/>
        <v>0</v>
      </c>
      <c r="F84" s="111">
        <v>11762</v>
      </c>
      <c r="G84" s="111">
        <v>11762</v>
      </c>
      <c r="H84" s="111">
        <f t="shared" si="19"/>
        <v>0</v>
      </c>
      <c r="I84" s="117">
        <f t="shared" si="20"/>
        <v>0</v>
      </c>
      <c r="J84" s="111"/>
      <c r="K84" s="111"/>
      <c r="L84" s="111">
        <f t="shared" si="21"/>
        <v>0</v>
      </c>
      <c r="M84" s="117">
        <f t="shared" si="22"/>
        <v>0</v>
      </c>
      <c r="N84" s="111">
        <v>3992</v>
      </c>
      <c r="O84" s="111">
        <v>3992</v>
      </c>
      <c r="P84" s="111">
        <f t="shared" si="23"/>
        <v>0</v>
      </c>
      <c r="Q84" s="117">
        <f t="shared" si="24"/>
        <v>0</v>
      </c>
      <c r="T84" s="205"/>
    </row>
    <row r="85" spans="1:20" s="4" customFormat="1" ht="20.100000000000001" hidden="1" customHeight="1" outlineLevel="1">
      <c r="A85" s="10" t="s">
        <v>419</v>
      </c>
      <c r="B85" s="111">
        <f t="shared" si="25"/>
        <v>344</v>
      </c>
      <c r="C85" s="111">
        <f t="shared" si="26"/>
        <v>344</v>
      </c>
      <c r="D85" s="111">
        <f t="shared" si="17"/>
        <v>0</v>
      </c>
      <c r="E85" s="117">
        <f t="shared" si="18"/>
        <v>0</v>
      </c>
      <c r="F85" s="111">
        <v>344</v>
      </c>
      <c r="G85" s="111">
        <v>344</v>
      </c>
      <c r="H85" s="111">
        <f t="shared" si="19"/>
        <v>0</v>
      </c>
      <c r="I85" s="117">
        <f t="shared" si="20"/>
        <v>0</v>
      </c>
      <c r="J85" s="111"/>
      <c r="K85" s="111"/>
      <c r="L85" s="111">
        <f t="shared" si="21"/>
        <v>0</v>
      </c>
      <c r="M85" s="117">
        <f t="shared" si="22"/>
        <v>0</v>
      </c>
      <c r="N85" s="111"/>
      <c r="O85" s="111"/>
      <c r="P85" s="111">
        <f t="shared" si="23"/>
        <v>0</v>
      </c>
      <c r="Q85" s="117">
        <f t="shared" si="24"/>
        <v>0</v>
      </c>
      <c r="T85" s="205"/>
    </row>
    <row r="86" spans="1:20" s="4" customFormat="1" ht="20.100000000000001" hidden="1" customHeight="1" outlineLevel="1">
      <c r="A86" s="10" t="s">
        <v>420</v>
      </c>
      <c r="B86" s="111">
        <f t="shared" si="25"/>
        <v>11000</v>
      </c>
      <c r="C86" s="111">
        <f t="shared" si="26"/>
        <v>9000</v>
      </c>
      <c r="D86" s="111">
        <f t="shared" si="17"/>
        <v>-2000</v>
      </c>
      <c r="E86" s="117">
        <f t="shared" si="18"/>
        <v>-18.181818181818183</v>
      </c>
      <c r="F86" s="111"/>
      <c r="G86" s="111"/>
      <c r="H86" s="111">
        <f t="shared" si="19"/>
        <v>0</v>
      </c>
      <c r="I86" s="117">
        <f t="shared" si="20"/>
        <v>0</v>
      </c>
      <c r="J86" s="111">
        <v>11000</v>
      </c>
      <c r="K86" s="111">
        <v>9000</v>
      </c>
      <c r="L86" s="111">
        <f t="shared" si="21"/>
        <v>-2000</v>
      </c>
      <c r="M86" s="117">
        <f t="shared" si="22"/>
        <v>-18.181818181818183</v>
      </c>
      <c r="N86" s="111"/>
      <c r="O86" s="111"/>
      <c r="P86" s="111">
        <f t="shared" si="23"/>
        <v>0</v>
      </c>
      <c r="Q86" s="117">
        <f t="shared" si="24"/>
        <v>0</v>
      </c>
      <c r="T86" s="205"/>
    </row>
    <row r="87" spans="1:20" s="4" customFormat="1" ht="20.100000000000001" hidden="1" customHeight="1" outlineLevel="1">
      <c r="A87" s="10" t="s">
        <v>421</v>
      </c>
      <c r="B87" s="111">
        <f t="shared" si="25"/>
        <v>2328</v>
      </c>
      <c r="C87" s="111">
        <f t="shared" si="26"/>
        <v>2328</v>
      </c>
      <c r="D87" s="111">
        <f t="shared" si="17"/>
        <v>0</v>
      </c>
      <c r="E87" s="117">
        <f t="shared" si="18"/>
        <v>0</v>
      </c>
      <c r="F87" s="111">
        <v>2328</v>
      </c>
      <c r="G87" s="111">
        <v>2328</v>
      </c>
      <c r="H87" s="111">
        <f t="shared" si="19"/>
        <v>0</v>
      </c>
      <c r="I87" s="117">
        <f t="shared" si="20"/>
        <v>0</v>
      </c>
      <c r="J87" s="111"/>
      <c r="K87" s="111"/>
      <c r="L87" s="111">
        <f t="shared" si="21"/>
        <v>0</v>
      </c>
      <c r="M87" s="117">
        <f t="shared" si="22"/>
        <v>0</v>
      </c>
      <c r="N87" s="111"/>
      <c r="O87" s="111"/>
      <c r="P87" s="111">
        <f t="shared" si="23"/>
        <v>0</v>
      </c>
      <c r="Q87" s="117">
        <f t="shared" si="24"/>
        <v>0</v>
      </c>
      <c r="T87" s="205"/>
    </row>
    <row r="88" spans="1:20" s="4" customFormat="1" ht="20.100000000000001" hidden="1" customHeight="1" outlineLevel="1">
      <c r="A88" s="10" t="s">
        <v>422</v>
      </c>
      <c r="B88" s="111">
        <f t="shared" si="25"/>
        <v>16761</v>
      </c>
      <c r="C88" s="111">
        <f t="shared" si="26"/>
        <v>16761</v>
      </c>
      <c r="D88" s="111">
        <f t="shared" si="17"/>
        <v>0</v>
      </c>
      <c r="E88" s="117">
        <f t="shared" si="18"/>
        <v>0</v>
      </c>
      <c r="F88" s="111">
        <f>16699+62</f>
        <v>16761</v>
      </c>
      <c r="G88" s="111">
        <f>16699+62</f>
        <v>16761</v>
      </c>
      <c r="H88" s="111">
        <f t="shared" si="19"/>
        <v>0</v>
      </c>
      <c r="I88" s="117">
        <f t="shared" si="20"/>
        <v>0</v>
      </c>
      <c r="J88" s="111"/>
      <c r="K88" s="111"/>
      <c r="L88" s="111">
        <f t="shared" si="21"/>
        <v>0</v>
      </c>
      <c r="M88" s="117">
        <f t="shared" si="22"/>
        <v>0</v>
      </c>
      <c r="N88" s="111"/>
      <c r="O88" s="111"/>
      <c r="P88" s="111">
        <f t="shared" si="23"/>
        <v>0</v>
      </c>
      <c r="Q88" s="117">
        <f t="shared" si="24"/>
        <v>0</v>
      </c>
      <c r="T88" s="205"/>
    </row>
    <row r="89" spans="1:20" s="4" customFormat="1" ht="20.100000000000001" hidden="1" customHeight="1" outlineLevel="1">
      <c r="A89" s="10" t="s">
        <v>423</v>
      </c>
      <c r="B89" s="111">
        <f t="shared" si="25"/>
        <v>1500</v>
      </c>
      <c r="C89" s="111">
        <f t="shared" si="26"/>
        <v>1500</v>
      </c>
      <c r="D89" s="111">
        <f t="shared" si="17"/>
        <v>0</v>
      </c>
      <c r="E89" s="117">
        <f t="shared" si="18"/>
        <v>0</v>
      </c>
      <c r="F89" s="111">
        <v>1500</v>
      </c>
      <c r="G89" s="111">
        <v>1500</v>
      </c>
      <c r="H89" s="111">
        <f t="shared" si="19"/>
        <v>0</v>
      </c>
      <c r="I89" s="117">
        <f t="shared" si="20"/>
        <v>0</v>
      </c>
      <c r="J89" s="111"/>
      <c r="K89" s="111"/>
      <c r="L89" s="111">
        <f t="shared" si="21"/>
        <v>0</v>
      </c>
      <c r="M89" s="117">
        <f t="shared" si="22"/>
        <v>0</v>
      </c>
      <c r="N89" s="111"/>
      <c r="O89" s="111"/>
      <c r="P89" s="111">
        <f t="shared" si="23"/>
        <v>0</v>
      </c>
      <c r="Q89" s="117">
        <f t="shared" si="24"/>
        <v>0</v>
      </c>
      <c r="T89" s="205"/>
    </row>
    <row r="90" spans="1:20" s="4" customFormat="1" ht="20.100000000000001" hidden="1" customHeight="1" outlineLevel="1">
      <c r="A90" s="10" t="s">
        <v>424</v>
      </c>
      <c r="B90" s="111">
        <f t="shared" si="25"/>
        <v>2300</v>
      </c>
      <c r="C90" s="111">
        <f t="shared" si="26"/>
        <v>2300</v>
      </c>
      <c r="D90" s="111">
        <f t="shared" si="17"/>
        <v>0</v>
      </c>
      <c r="E90" s="117">
        <f t="shared" si="18"/>
        <v>0</v>
      </c>
      <c r="F90" s="111">
        <v>2300</v>
      </c>
      <c r="G90" s="111">
        <v>2300</v>
      </c>
      <c r="H90" s="111">
        <f t="shared" si="19"/>
        <v>0</v>
      </c>
      <c r="I90" s="117">
        <f t="shared" si="20"/>
        <v>0</v>
      </c>
      <c r="J90" s="111"/>
      <c r="K90" s="111"/>
      <c r="L90" s="111">
        <f t="shared" si="21"/>
        <v>0</v>
      </c>
      <c r="M90" s="117">
        <f t="shared" si="22"/>
        <v>0</v>
      </c>
      <c r="N90" s="111"/>
      <c r="O90" s="111"/>
      <c r="P90" s="111">
        <f t="shared" si="23"/>
        <v>0</v>
      </c>
      <c r="Q90" s="117">
        <f t="shared" si="24"/>
        <v>0</v>
      </c>
      <c r="T90" s="205"/>
    </row>
    <row r="91" spans="1:20" s="4" customFormat="1" ht="20.100000000000001" hidden="1" customHeight="1" outlineLevel="1">
      <c r="A91" s="10" t="s">
        <v>425</v>
      </c>
      <c r="B91" s="111">
        <f t="shared" si="25"/>
        <v>0</v>
      </c>
      <c r="C91" s="111">
        <f t="shared" si="26"/>
        <v>0</v>
      </c>
      <c r="D91" s="111">
        <f t="shared" si="17"/>
        <v>0</v>
      </c>
      <c r="E91" s="117">
        <f t="shared" si="18"/>
        <v>0</v>
      </c>
      <c r="F91" s="111"/>
      <c r="G91" s="111"/>
      <c r="H91" s="111">
        <f t="shared" si="19"/>
        <v>0</v>
      </c>
      <c r="I91" s="117">
        <f t="shared" si="20"/>
        <v>0</v>
      </c>
      <c r="J91" s="111"/>
      <c r="K91" s="111"/>
      <c r="L91" s="111">
        <f t="shared" si="21"/>
        <v>0</v>
      </c>
      <c r="M91" s="117">
        <f t="shared" si="22"/>
        <v>0</v>
      </c>
      <c r="N91" s="111"/>
      <c r="O91" s="111"/>
      <c r="P91" s="111">
        <f t="shared" si="23"/>
        <v>0</v>
      </c>
      <c r="Q91" s="117">
        <f t="shared" si="24"/>
        <v>0</v>
      </c>
      <c r="T91" s="205"/>
    </row>
    <row r="92" spans="1:20" s="4" customFormat="1" ht="20.100000000000001" hidden="1" customHeight="1" outlineLevel="1">
      <c r="A92" s="10" t="s">
        <v>426</v>
      </c>
      <c r="B92" s="111">
        <f t="shared" si="25"/>
        <v>835</v>
      </c>
      <c r="C92" s="111">
        <f t="shared" si="26"/>
        <v>835</v>
      </c>
      <c r="D92" s="111">
        <f t="shared" si="17"/>
        <v>0</v>
      </c>
      <c r="E92" s="117">
        <f t="shared" si="18"/>
        <v>0</v>
      </c>
      <c r="F92" s="111">
        <v>835</v>
      </c>
      <c r="G92" s="111">
        <v>835</v>
      </c>
      <c r="H92" s="111">
        <f t="shared" si="19"/>
        <v>0</v>
      </c>
      <c r="I92" s="117">
        <f t="shared" si="20"/>
        <v>0</v>
      </c>
      <c r="J92" s="111"/>
      <c r="K92" s="111"/>
      <c r="L92" s="111">
        <f t="shared" si="21"/>
        <v>0</v>
      </c>
      <c r="M92" s="117">
        <f t="shared" si="22"/>
        <v>0</v>
      </c>
      <c r="N92" s="111"/>
      <c r="O92" s="111"/>
      <c r="P92" s="111">
        <f t="shared" si="23"/>
        <v>0</v>
      </c>
      <c r="Q92" s="117">
        <f t="shared" si="24"/>
        <v>0</v>
      </c>
      <c r="T92" s="205"/>
    </row>
    <row r="93" spans="1:20" s="4" customFormat="1" ht="20.100000000000001" hidden="1" customHeight="1" outlineLevel="1">
      <c r="A93" s="10" t="s">
        <v>427</v>
      </c>
      <c r="B93" s="111">
        <f t="shared" si="25"/>
        <v>4518</v>
      </c>
      <c r="C93" s="111">
        <f t="shared" si="26"/>
        <v>4518</v>
      </c>
      <c r="D93" s="111">
        <f t="shared" si="17"/>
        <v>0</v>
      </c>
      <c r="E93" s="117">
        <f t="shared" si="18"/>
        <v>0</v>
      </c>
      <c r="F93" s="111">
        <v>4518</v>
      </c>
      <c r="G93" s="111">
        <v>4518</v>
      </c>
      <c r="H93" s="111">
        <f t="shared" si="19"/>
        <v>0</v>
      </c>
      <c r="I93" s="117">
        <f t="shared" si="20"/>
        <v>0</v>
      </c>
      <c r="J93" s="111"/>
      <c r="K93" s="111"/>
      <c r="L93" s="111">
        <f t="shared" si="21"/>
        <v>0</v>
      </c>
      <c r="M93" s="117">
        <f t="shared" si="22"/>
        <v>0</v>
      </c>
      <c r="N93" s="111"/>
      <c r="O93" s="111"/>
      <c r="P93" s="111">
        <f t="shared" si="23"/>
        <v>0</v>
      </c>
      <c r="Q93" s="117">
        <f t="shared" si="24"/>
        <v>0</v>
      </c>
      <c r="T93" s="205"/>
    </row>
    <row r="94" spans="1:20" s="4" customFormat="1" ht="20.100000000000001" hidden="1" customHeight="1" outlineLevel="1">
      <c r="A94" s="10" t="s">
        <v>428</v>
      </c>
      <c r="B94" s="111">
        <f t="shared" si="25"/>
        <v>50</v>
      </c>
      <c r="C94" s="111">
        <f t="shared" si="26"/>
        <v>50</v>
      </c>
      <c r="D94" s="111">
        <f t="shared" si="17"/>
        <v>0</v>
      </c>
      <c r="E94" s="117">
        <f t="shared" si="18"/>
        <v>0</v>
      </c>
      <c r="F94" s="111">
        <v>50</v>
      </c>
      <c r="G94" s="111">
        <v>50</v>
      </c>
      <c r="H94" s="111">
        <f t="shared" si="19"/>
        <v>0</v>
      </c>
      <c r="I94" s="117">
        <f t="shared" si="20"/>
        <v>0</v>
      </c>
      <c r="J94" s="111"/>
      <c r="K94" s="111"/>
      <c r="L94" s="111">
        <f t="shared" si="21"/>
        <v>0</v>
      </c>
      <c r="M94" s="117">
        <f t="shared" si="22"/>
        <v>0</v>
      </c>
      <c r="N94" s="111"/>
      <c r="O94" s="111"/>
      <c r="P94" s="111">
        <f t="shared" si="23"/>
        <v>0</v>
      </c>
      <c r="Q94" s="117">
        <f t="shared" si="24"/>
        <v>0</v>
      </c>
      <c r="T94" s="205"/>
    </row>
    <row r="95" spans="1:20" s="4" customFormat="1" ht="20.100000000000001" hidden="1" customHeight="1" outlineLevel="1">
      <c r="A95" s="10" t="s">
        <v>429</v>
      </c>
      <c r="B95" s="111">
        <f t="shared" si="25"/>
        <v>0</v>
      </c>
      <c r="C95" s="111">
        <f t="shared" si="26"/>
        <v>0</v>
      </c>
      <c r="D95" s="111">
        <f t="shared" si="17"/>
        <v>0</v>
      </c>
      <c r="E95" s="117">
        <f t="shared" si="18"/>
        <v>0</v>
      </c>
      <c r="F95" s="111"/>
      <c r="G95" s="111"/>
      <c r="H95" s="111">
        <f t="shared" si="19"/>
        <v>0</v>
      </c>
      <c r="I95" s="117">
        <f t="shared" si="20"/>
        <v>0</v>
      </c>
      <c r="J95" s="111"/>
      <c r="K95" s="111"/>
      <c r="L95" s="111">
        <f t="shared" si="21"/>
        <v>0</v>
      </c>
      <c r="M95" s="117">
        <f t="shared" si="22"/>
        <v>0</v>
      </c>
      <c r="N95" s="111"/>
      <c r="O95" s="111"/>
      <c r="P95" s="111">
        <f t="shared" si="23"/>
        <v>0</v>
      </c>
      <c r="Q95" s="117">
        <f t="shared" si="24"/>
        <v>0</v>
      </c>
      <c r="T95" s="205"/>
    </row>
    <row r="96" spans="1:20" s="4" customFormat="1" ht="20.100000000000001" customHeight="1">
      <c r="A96" s="8" t="s">
        <v>430</v>
      </c>
      <c r="B96" s="111">
        <f>F96-69594</f>
        <v>5139</v>
      </c>
      <c r="C96" s="111">
        <v>5139</v>
      </c>
      <c r="D96" s="111">
        <f t="shared" si="17"/>
        <v>0</v>
      </c>
      <c r="E96" s="117">
        <f t="shared" si="18"/>
        <v>0</v>
      </c>
      <c r="F96" s="111">
        <v>74733</v>
      </c>
      <c r="G96" s="111">
        <f>74733+9593</f>
        <v>84326</v>
      </c>
      <c r="H96" s="111">
        <f t="shared" si="19"/>
        <v>9593</v>
      </c>
      <c r="I96" s="117">
        <f t="shared" si="20"/>
        <v>12.836364122944349</v>
      </c>
      <c r="J96" s="111"/>
      <c r="K96" s="111"/>
      <c r="L96" s="111">
        <f t="shared" si="21"/>
        <v>0</v>
      </c>
      <c r="M96" s="117">
        <f t="shared" si="22"/>
        <v>0</v>
      </c>
      <c r="N96" s="111"/>
      <c r="O96" s="111"/>
      <c r="P96" s="111">
        <f t="shared" si="23"/>
        <v>0</v>
      </c>
      <c r="Q96" s="117">
        <f t="shared" si="24"/>
        <v>0</v>
      </c>
      <c r="T96" s="205"/>
    </row>
    <row r="97" spans="1:20" s="4" customFormat="1" ht="20.100000000000001" customHeight="1">
      <c r="A97" s="8" t="s">
        <v>431</v>
      </c>
      <c r="B97" s="111">
        <f t="shared" ref="B97:C100" si="27">F97+J97+N97</f>
        <v>80404</v>
      </c>
      <c r="C97" s="111">
        <f t="shared" si="27"/>
        <v>80404</v>
      </c>
      <c r="D97" s="111">
        <f t="shared" si="17"/>
        <v>0</v>
      </c>
      <c r="E97" s="117">
        <f t="shared" si="18"/>
        <v>0</v>
      </c>
      <c r="F97" s="111">
        <v>74952</v>
      </c>
      <c r="G97" s="111">
        <v>74952</v>
      </c>
      <c r="H97" s="111">
        <f t="shared" si="19"/>
        <v>0</v>
      </c>
      <c r="I97" s="117">
        <f t="shared" si="20"/>
        <v>0</v>
      </c>
      <c r="J97" s="111">
        <v>4740</v>
      </c>
      <c r="K97" s="111">
        <v>4740</v>
      </c>
      <c r="L97" s="111">
        <f t="shared" si="21"/>
        <v>0</v>
      </c>
      <c r="M97" s="117">
        <f t="shared" si="22"/>
        <v>0</v>
      </c>
      <c r="N97" s="111">
        <v>712</v>
      </c>
      <c r="O97" s="111">
        <v>712</v>
      </c>
      <c r="P97" s="111">
        <f t="shared" si="23"/>
        <v>0</v>
      </c>
      <c r="Q97" s="117">
        <f t="shared" si="24"/>
        <v>0</v>
      </c>
      <c r="T97" s="205"/>
    </row>
    <row r="98" spans="1:20" s="4" customFormat="1" ht="20.100000000000001" customHeight="1">
      <c r="A98" s="8" t="s">
        <v>432</v>
      </c>
      <c r="B98" s="111">
        <f t="shared" si="27"/>
        <v>56947</v>
      </c>
      <c r="C98" s="111">
        <f t="shared" si="27"/>
        <v>56947</v>
      </c>
      <c r="D98" s="111">
        <f t="shared" si="17"/>
        <v>0</v>
      </c>
      <c r="E98" s="117">
        <f t="shared" si="18"/>
        <v>0</v>
      </c>
      <c r="F98" s="111">
        <v>56947</v>
      </c>
      <c r="G98" s="111">
        <v>56947</v>
      </c>
      <c r="H98" s="111">
        <f t="shared" si="19"/>
        <v>0</v>
      </c>
      <c r="I98" s="117">
        <f t="shared" si="20"/>
        <v>0</v>
      </c>
      <c r="J98" s="111"/>
      <c r="K98" s="111"/>
      <c r="L98" s="111">
        <f t="shared" si="21"/>
        <v>0</v>
      </c>
      <c r="M98" s="117">
        <f t="shared" si="22"/>
        <v>0</v>
      </c>
      <c r="N98" s="111"/>
      <c r="O98" s="111"/>
      <c r="P98" s="111">
        <f t="shared" si="23"/>
        <v>0</v>
      </c>
      <c r="Q98" s="117">
        <f t="shared" si="24"/>
        <v>0</v>
      </c>
      <c r="T98" s="205"/>
    </row>
    <row r="99" spans="1:20" s="4" customFormat="1" ht="20.100000000000001" customHeight="1">
      <c r="A99" s="8" t="s">
        <v>433</v>
      </c>
      <c r="B99" s="111">
        <f t="shared" si="27"/>
        <v>20000</v>
      </c>
      <c r="C99" s="111">
        <f t="shared" si="27"/>
        <v>27773</v>
      </c>
      <c r="D99" s="111">
        <f t="shared" si="17"/>
        <v>7773</v>
      </c>
      <c r="E99" s="117">
        <f t="shared" si="18"/>
        <v>38.865000000000002</v>
      </c>
      <c r="F99" s="111">
        <v>20000</v>
      </c>
      <c r="G99" s="111">
        <v>27773</v>
      </c>
      <c r="H99" s="111">
        <f t="shared" si="19"/>
        <v>7773</v>
      </c>
      <c r="I99" s="117">
        <f t="shared" si="20"/>
        <v>38.865000000000002</v>
      </c>
      <c r="J99" s="111"/>
      <c r="K99" s="111"/>
      <c r="L99" s="111">
        <f t="shared" si="21"/>
        <v>0</v>
      </c>
      <c r="M99" s="117">
        <f t="shared" si="22"/>
        <v>0</v>
      </c>
      <c r="N99" s="111"/>
      <c r="O99" s="111"/>
      <c r="P99" s="111">
        <f t="shared" si="23"/>
        <v>0</v>
      </c>
      <c r="Q99" s="117">
        <f t="shared" si="24"/>
        <v>0</v>
      </c>
      <c r="T99" s="205"/>
    </row>
    <row r="100" spans="1:20" s="4" customFormat="1" ht="20.100000000000001" customHeight="1">
      <c r="A100" s="8" t="s">
        <v>434</v>
      </c>
      <c r="B100" s="111">
        <f t="shared" si="27"/>
        <v>0</v>
      </c>
      <c r="C100" s="111">
        <f t="shared" si="27"/>
        <v>126954</v>
      </c>
      <c r="D100" s="111">
        <f t="shared" si="17"/>
        <v>126954</v>
      </c>
      <c r="E100" s="117">
        <f t="shared" si="18"/>
        <v>0</v>
      </c>
      <c r="F100" s="111"/>
      <c r="G100" s="111">
        <v>95954</v>
      </c>
      <c r="H100" s="111">
        <f t="shared" si="19"/>
        <v>95954</v>
      </c>
      <c r="I100" s="117">
        <f t="shared" si="20"/>
        <v>0</v>
      </c>
      <c r="J100" s="111"/>
      <c r="K100" s="111">
        <v>15000</v>
      </c>
      <c r="L100" s="111">
        <f t="shared" si="21"/>
        <v>15000</v>
      </c>
      <c r="M100" s="117">
        <f t="shared" si="22"/>
        <v>0</v>
      </c>
      <c r="N100" s="111"/>
      <c r="O100" s="111">
        <v>16000</v>
      </c>
      <c r="P100" s="111">
        <f t="shared" si="23"/>
        <v>16000</v>
      </c>
      <c r="Q100" s="117">
        <f t="shared" si="24"/>
        <v>0</v>
      </c>
      <c r="T100" s="205"/>
    </row>
    <row r="101" spans="1:20" s="7" customFormat="1" ht="20.100000000000001" customHeight="1">
      <c r="A101" s="6" t="s">
        <v>435</v>
      </c>
      <c r="B101" s="108">
        <f>SUM(B6,B48)</f>
        <v>634312</v>
      </c>
      <c r="C101" s="108">
        <f>SUM(C6,C48)</f>
        <v>810992</v>
      </c>
      <c r="D101" s="108">
        <f t="shared" si="17"/>
        <v>176680</v>
      </c>
      <c r="E101" s="114">
        <f t="shared" si="18"/>
        <v>27.853800653306259</v>
      </c>
      <c r="F101" s="108">
        <f>SUM(F6,F48)</f>
        <v>508502</v>
      </c>
      <c r="G101" s="108">
        <f>SUM(G6,G48)</f>
        <v>628476</v>
      </c>
      <c r="H101" s="108">
        <f t="shared" si="19"/>
        <v>119974</v>
      </c>
      <c r="I101" s="114">
        <f t="shared" si="20"/>
        <v>23.59361418440832</v>
      </c>
      <c r="J101" s="108">
        <f>SUM(J6,J48)</f>
        <v>58356</v>
      </c>
      <c r="K101" s="108">
        <f>SUM(K6,K48)</f>
        <v>106356</v>
      </c>
      <c r="L101" s="108">
        <f t="shared" si="21"/>
        <v>48000</v>
      </c>
      <c r="M101" s="114">
        <f t="shared" si="22"/>
        <v>82.253752827472752</v>
      </c>
      <c r="N101" s="108">
        <f>SUM(N6,N48)</f>
        <v>139115</v>
      </c>
      <c r="O101" s="108">
        <f>SUM(O6,O48)</f>
        <v>157414</v>
      </c>
      <c r="P101" s="108">
        <f t="shared" si="23"/>
        <v>18299</v>
      </c>
      <c r="Q101" s="114">
        <f t="shared" si="24"/>
        <v>13.153865506954679</v>
      </c>
      <c r="T101" s="205"/>
    </row>
    <row r="102" spans="1:20" ht="24.75" customHeight="1">
      <c r="B102" s="15"/>
      <c r="C102" s="15"/>
      <c r="D102" s="15"/>
      <c r="E102" s="15"/>
      <c r="F102" s="15"/>
      <c r="G102" s="15"/>
      <c r="H102" s="15"/>
      <c r="I102" s="15"/>
      <c r="J102" s="15"/>
      <c r="K102" s="15"/>
      <c r="L102" s="15"/>
      <c r="M102" s="15"/>
      <c r="N102" s="15"/>
    </row>
    <row r="103" spans="1:20" ht="17.25" hidden="1" customHeight="1">
      <c r="A103" s="16" t="s">
        <v>436</v>
      </c>
      <c r="B103" s="17">
        <f>B104+B105+B115+B122</f>
        <v>290858</v>
      </c>
      <c r="C103" s="17"/>
      <c r="D103" s="17"/>
      <c r="E103" s="17"/>
      <c r="F103" s="17">
        <f>F104+F105+F115+F122</f>
        <v>164700</v>
      </c>
      <c r="G103" s="17"/>
      <c r="H103" s="17"/>
      <c r="I103" s="17"/>
      <c r="J103" s="17">
        <f>J104+J105+J115+J122</f>
        <v>9754</v>
      </c>
      <c r="K103" s="17"/>
      <c r="L103" s="17"/>
      <c r="M103" s="17"/>
      <c r="N103" s="17">
        <f>N104+N105+N115+N122</f>
        <v>920013</v>
      </c>
    </row>
    <row r="104" spans="1:20" ht="17.25" hidden="1" customHeight="1">
      <c r="A104" s="18" t="s">
        <v>437</v>
      </c>
      <c r="B104" s="19">
        <f>B6</f>
        <v>290858</v>
      </c>
      <c r="C104" s="19"/>
      <c r="D104" s="19"/>
      <c r="E104" s="19"/>
      <c r="F104" s="19">
        <f>F6</f>
        <v>164700</v>
      </c>
      <c r="G104" s="19"/>
      <c r="H104" s="19"/>
      <c r="I104" s="19"/>
      <c r="J104" s="19">
        <f>J6</f>
        <v>5470</v>
      </c>
      <c r="K104" s="19"/>
      <c r="L104" s="19"/>
      <c r="M104" s="19"/>
      <c r="N104" s="19">
        <f>N6</f>
        <v>120688</v>
      </c>
    </row>
    <row r="105" spans="1:20" ht="17.25" hidden="1" customHeight="1" collapsed="1">
      <c r="A105" s="18" t="s">
        <v>438</v>
      </c>
      <c r="B105" s="19">
        <f>SUM(B106,B109:B114)</f>
        <v>0</v>
      </c>
      <c r="C105" s="19"/>
      <c r="D105" s="19"/>
      <c r="E105" s="19"/>
      <c r="F105" s="19">
        <f>SUM(F106,F109:F114)</f>
        <v>0</v>
      </c>
      <c r="G105" s="19"/>
      <c r="H105" s="19"/>
      <c r="I105" s="19"/>
      <c r="J105" s="19">
        <f>SUM(J106,J109:J114)</f>
        <v>3127</v>
      </c>
      <c r="K105" s="19"/>
      <c r="L105" s="19"/>
      <c r="M105" s="19"/>
      <c r="N105" s="19">
        <f>SUM(N106,N109:N114)</f>
        <v>736258</v>
      </c>
    </row>
    <row r="106" spans="1:20" ht="17.25" hidden="1" customHeight="1" outlineLevel="1">
      <c r="A106" s="20" t="s">
        <v>439</v>
      </c>
      <c r="B106" s="19">
        <f>SUM(B107:B108)</f>
        <v>0</v>
      </c>
      <c r="C106" s="19"/>
      <c r="D106" s="19"/>
      <c r="E106" s="19"/>
      <c r="F106" s="19">
        <f>SUM(F107:F108)</f>
        <v>0</v>
      </c>
      <c r="G106" s="19"/>
      <c r="H106" s="19"/>
      <c r="I106" s="19"/>
      <c r="J106" s="19">
        <f>SUM(J107:J108)</f>
        <v>2683</v>
      </c>
      <c r="K106" s="19"/>
      <c r="L106" s="19"/>
      <c r="M106" s="19"/>
      <c r="N106" s="19">
        <f>SUM(N107:N108)</f>
        <v>113750</v>
      </c>
    </row>
    <row r="107" spans="1:20" ht="17.25" hidden="1" customHeight="1" outlineLevel="1">
      <c r="A107" s="22" t="s">
        <v>440</v>
      </c>
      <c r="B107" s="23"/>
      <c r="C107" s="23"/>
      <c r="D107" s="23"/>
      <c r="E107" s="23"/>
      <c r="F107" s="23"/>
      <c r="G107" s="23"/>
      <c r="H107" s="23"/>
      <c r="I107" s="23"/>
      <c r="J107" s="23"/>
      <c r="K107" s="23"/>
      <c r="L107" s="23"/>
      <c r="M107" s="23"/>
      <c r="N107" s="23">
        <v>108500</v>
      </c>
    </row>
    <row r="108" spans="1:20" ht="17.25" hidden="1" customHeight="1" outlineLevel="1">
      <c r="A108" s="22" t="s">
        <v>441</v>
      </c>
      <c r="B108" s="23"/>
      <c r="C108" s="23"/>
      <c r="D108" s="23"/>
      <c r="E108" s="23"/>
      <c r="F108" s="23"/>
      <c r="G108" s="23"/>
      <c r="H108" s="23"/>
      <c r="I108" s="23"/>
      <c r="J108" s="23">
        <v>2683</v>
      </c>
      <c r="K108" s="23"/>
      <c r="L108" s="23"/>
      <c r="M108" s="23"/>
      <c r="N108" s="23">
        <v>5250</v>
      </c>
    </row>
    <row r="109" spans="1:20" ht="17.25" hidden="1" customHeight="1" outlineLevel="1">
      <c r="A109" s="20" t="s">
        <v>442</v>
      </c>
      <c r="B109" s="23"/>
      <c r="C109" s="23"/>
      <c r="D109" s="23"/>
      <c r="E109" s="23"/>
      <c r="F109" s="23"/>
      <c r="G109" s="23"/>
      <c r="H109" s="23"/>
      <c r="I109" s="23"/>
      <c r="J109" s="23"/>
      <c r="K109" s="23"/>
      <c r="L109" s="23"/>
      <c r="M109" s="23"/>
      <c r="N109" s="23">
        <v>577500</v>
      </c>
    </row>
    <row r="110" spans="1:20" ht="17.25" hidden="1" customHeight="1" outlineLevel="1">
      <c r="A110" s="20" t="s">
        <v>443</v>
      </c>
      <c r="B110" s="23"/>
      <c r="C110" s="23"/>
      <c r="D110" s="23"/>
      <c r="E110" s="23"/>
      <c r="F110" s="23"/>
      <c r="G110" s="23"/>
      <c r="H110" s="23"/>
      <c r="I110" s="23"/>
      <c r="J110" s="23"/>
      <c r="K110" s="23"/>
      <c r="L110" s="23"/>
      <c r="M110" s="23"/>
      <c r="N110" s="23"/>
    </row>
    <row r="111" spans="1:20" ht="17.25" hidden="1" customHeight="1" outlineLevel="1">
      <c r="A111" s="20" t="s">
        <v>444</v>
      </c>
      <c r="B111" s="23"/>
      <c r="C111" s="23"/>
      <c r="D111" s="23"/>
      <c r="E111" s="23"/>
      <c r="F111" s="23"/>
      <c r="G111" s="23"/>
      <c r="H111" s="23"/>
      <c r="I111" s="23"/>
      <c r="J111" s="23">
        <v>322</v>
      </c>
      <c r="K111" s="23"/>
      <c r="L111" s="23"/>
      <c r="M111" s="23"/>
      <c r="N111" s="23">
        <v>6069</v>
      </c>
    </row>
    <row r="112" spans="1:20" ht="17.25" hidden="1" customHeight="1" outlineLevel="1">
      <c r="A112" s="20" t="s">
        <v>445</v>
      </c>
      <c r="B112" s="23"/>
      <c r="C112" s="23"/>
      <c r="D112" s="23"/>
      <c r="E112" s="23"/>
      <c r="F112" s="23"/>
      <c r="G112" s="23"/>
      <c r="H112" s="23"/>
      <c r="I112" s="23"/>
      <c r="J112" s="23">
        <v>122</v>
      </c>
      <c r="K112" s="23"/>
      <c r="L112" s="23"/>
      <c r="M112" s="23"/>
      <c r="N112" s="23">
        <v>1978</v>
      </c>
    </row>
    <row r="113" spans="1:14" ht="31.5" hidden="1" customHeight="1" outlineLevel="1">
      <c r="A113" s="24" t="s">
        <v>446</v>
      </c>
      <c r="B113" s="23"/>
      <c r="C113" s="23"/>
      <c r="D113" s="23"/>
      <c r="E113" s="23"/>
      <c r="F113" s="23"/>
      <c r="G113" s="23"/>
      <c r="H113" s="23"/>
      <c r="I113" s="23"/>
      <c r="J113" s="23"/>
      <c r="K113" s="23"/>
      <c r="L113" s="23"/>
      <c r="M113" s="23"/>
      <c r="N113" s="23">
        <v>25988</v>
      </c>
    </row>
    <row r="114" spans="1:14" ht="31.5" hidden="1" customHeight="1" outlineLevel="1">
      <c r="A114" s="24" t="s">
        <v>447</v>
      </c>
      <c r="B114" s="23"/>
      <c r="C114" s="23"/>
      <c r="D114" s="23"/>
      <c r="E114" s="23"/>
      <c r="F114" s="23"/>
      <c r="G114" s="23"/>
      <c r="H114" s="23"/>
      <c r="I114" s="23"/>
      <c r="J114" s="23"/>
      <c r="K114" s="23"/>
      <c r="L114" s="23"/>
      <c r="M114" s="23"/>
      <c r="N114" s="23">
        <v>10973</v>
      </c>
    </row>
    <row r="115" spans="1:14" ht="17.25" hidden="1" customHeight="1" collapsed="1">
      <c r="A115" s="18" t="s">
        <v>448</v>
      </c>
      <c r="B115" s="19">
        <f>SUM(B116,B119:B121)</f>
        <v>0</v>
      </c>
      <c r="C115" s="19"/>
      <c r="D115" s="19"/>
      <c r="E115" s="19"/>
      <c r="F115" s="19">
        <f>SUM(F116,F119:F121)</f>
        <v>0</v>
      </c>
      <c r="G115" s="19"/>
      <c r="H115" s="19"/>
      <c r="I115" s="19"/>
      <c r="J115" s="19">
        <f>SUM(J116,J119:J121)</f>
        <v>1157</v>
      </c>
      <c r="K115" s="19"/>
      <c r="L115" s="19"/>
      <c r="M115" s="19"/>
      <c r="N115" s="19">
        <f>SUM(N116,N119:N121)</f>
        <v>38326</v>
      </c>
    </row>
    <row r="116" spans="1:14" ht="17.25" hidden="1" customHeight="1" outlineLevel="1">
      <c r="A116" s="20" t="s">
        <v>449</v>
      </c>
      <c r="B116" s="19">
        <f>SUM(B117:B118)</f>
        <v>0</v>
      </c>
      <c r="C116" s="19"/>
      <c r="D116" s="19"/>
      <c r="E116" s="19"/>
      <c r="F116" s="19">
        <f>SUM(F117:F118)</f>
        <v>0</v>
      </c>
      <c r="G116" s="19"/>
      <c r="H116" s="19"/>
      <c r="I116" s="19"/>
      <c r="J116" s="19">
        <f>SUM(J117:J118)</f>
        <v>1073</v>
      </c>
      <c r="K116" s="19"/>
      <c r="L116" s="19"/>
      <c r="M116" s="19"/>
      <c r="N116" s="19">
        <f>SUM(N117:N118)</f>
        <v>36820</v>
      </c>
    </row>
    <row r="117" spans="1:14" ht="17.25" hidden="1" customHeight="1" outlineLevel="1">
      <c r="A117" s="22" t="s">
        <v>450</v>
      </c>
      <c r="B117" s="23"/>
      <c r="C117" s="23"/>
      <c r="D117" s="23"/>
      <c r="E117" s="23"/>
      <c r="F117" s="23"/>
      <c r="G117" s="23"/>
      <c r="H117" s="23"/>
      <c r="I117" s="23"/>
      <c r="J117" s="23"/>
      <c r="K117" s="23"/>
      <c r="L117" s="23"/>
      <c r="M117" s="23"/>
      <c r="N117" s="23">
        <v>34720</v>
      </c>
    </row>
    <row r="118" spans="1:14" ht="17.25" hidden="1" customHeight="1" outlineLevel="1">
      <c r="A118" s="22" t="s">
        <v>451</v>
      </c>
      <c r="B118" s="23"/>
      <c r="C118" s="23"/>
      <c r="D118" s="23"/>
      <c r="E118" s="23"/>
      <c r="F118" s="23"/>
      <c r="G118" s="23"/>
      <c r="H118" s="23"/>
      <c r="I118" s="23"/>
      <c r="J118" s="23">
        <v>1073</v>
      </c>
      <c r="K118" s="23"/>
      <c r="L118" s="23"/>
      <c r="M118" s="23"/>
      <c r="N118" s="23">
        <v>2100</v>
      </c>
    </row>
    <row r="119" spans="1:14" ht="17.25" hidden="1" customHeight="1" outlineLevel="1">
      <c r="A119" s="20" t="s">
        <v>452</v>
      </c>
      <c r="B119" s="23"/>
      <c r="C119" s="23"/>
      <c r="D119" s="23"/>
      <c r="E119" s="23"/>
      <c r="F119" s="23"/>
      <c r="G119" s="23"/>
      <c r="H119" s="23"/>
      <c r="I119" s="23"/>
      <c r="J119" s="23"/>
      <c r="K119" s="23"/>
      <c r="L119" s="23"/>
      <c r="M119" s="23"/>
      <c r="N119" s="23"/>
    </row>
    <row r="120" spans="1:14" ht="17.25" hidden="1" customHeight="1" outlineLevel="1">
      <c r="A120" s="20" t="s">
        <v>453</v>
      </c>
      <c r="B120" s="23"/>
      <c r="C120" s="23"/>
      <c r="D120" s="23"/>
      <c r="E120" s="23"/>
      <c r="F120" s="23"/>
      <c r="G120" s="23"/>
      <c r="H120" s="23"/>
      <c r="I120" s="23"/>
      <c r="J120" s="23">
        <v>54</v>
      </c>
      <c r="K120" s="23"/>
      <c r="L120" s="23"/>
      <c r="M120" s="23"/>
      <c r="N120" s="23">
        <v>1012</v>
      </c>
    </row>
    <row r="121" spans="1:14" ht="17.25" hidden="1" customHeight="1" outlineLevel="1">
      <c r="A121" s="20" t="s">
        <v>454</v>
      </c>
      <c r="B121" s="23"/>
      <c r="C121" s="23"/>
      <c r="D121" s="23"/>
      <c r="E121" s="23"/>
      <c r="F121" s="23"/>
      <c r="G121" s="23"/>
      <c r="H121" s="23"/>
      <c r="I121" s="23"/>
      <c r="J121" s="23">
        <v>30</v>
      </c>
      <c r="K121" s="23"/>
      <c r="L121" s="23"/>
      <c r="M121" s="23"/>
      <c r="N121" s="23">
        <v>494</v>
      </c>
    </row>
    <row r="122" spans="1:14" ht="17.25" hidden="1" customHeight="1" collapsed="1">
      <c r="A122" s="18" t="s">
        <v>455</v>
      </c>
      <c r="B122" s="19">
        <f>SUM(B123:B126)</f>
        <v>0</v>
      </c>
      <c r="C122" s="19"/>
      <c r="D122" s="19"/>
      <c r="E122" s="19"/>
      <c r="F122" s="19">
        <f>SUM(F123:F126)</f>
        <v>0</v>
      </c>
      <c r="G122" s="19"/>
      <c r="H122" s="19"/>
      <c r="I122" s="19"/>
      <c r="J122" s="19">
        <f>SUM(J123:J126)</f>
        <v>0</v>
      </c>
      <c r="K122" s="19"/>
      <c r="L122" s="19"/>
      <c r="M122" s="19"/>
      <c r="N122" s="19">
        <f>SUM(N123:N126)</f>
        <v>24741</v>
      </c>
    </row>
    <row r="123" spans="1:14" ht="17.25" hidden="1" customHeight="1" outlineLevel="1">
      <c r="A123" s="20" t="s">
        <v>456</v>
      </c>
      <c r="B123" s="23"/>
      <c r="C123" s="23"/>
      <c r="D123" s="23"/>
      <c r="E123" s="23"/>
      <c r="F123" s="23"/>
      <c r="G123" s="23"/>
      <c r="H123" s="23"/>
      <c r="I123" s="23"/>
      <c r="J123" s="23"/>
      <c r="K123" s="23"/>
      <c r="L123" s="23"/>
      <c r="M123" s="23"/>
      <c r="N123" s="23">
        <v>10456</v>
      </c>
    </row>
    <row r="124" spans="1:14" ht="17.25" hidden="1" customHeight="1" outlineLevel="1">
      <c r="A124" s="20" t="s">
        <v>457</v>
      </c>
      <c r="B124" s="23"/>
      <c r="C124" s="23"/>
      <c r="D124" s="23"/>
      <c r="E124" s="23"/>
      <c r="F124" s="23"/>
      <c r="G124" s="23"/>
      <c r="H124" s="23"/>
      <c r="I124" s="23"/>
      <c r="J124" s="23"/>
      <c r="K124" s="23"/>
      <c r="L124" s="23"/>
      <c r="M124" s="23"/>
      <c r="N124" s="23">
        <v>14285</v>
      </c>
    </row>
    <row r="125" spans="1:14" ht="17.25" hidden="1" customHeight="1" outlineLevel="1">
      <c r="A125" s="20" t="s">
        <v>458</v>
      </c>
      <c r="B125" s="23"/>
      <c r="C125" s="23"/>
      <c r="D125" s="23"/>
      <c r="E125" s="23"/>
      <c r="F125" s="23"/>
      <c r="G125" s="23"/>
      <c r="H125" s="23"/>
      <c r="I125" s="23"/>
      <c r="J125" s="23"/>
      <c r="K125" s="23"/>
      <c r="L125" s="23"/>
      <c r="M125" s="23"/>
      <c r="N125" s="23"/>
    </row>
    <row r="126" spans="1:14" ht="17.25" hidden="1" customHeight="1" outlineLevel="1">
      <c r="A126" s="20" t="s">
        <v>459</v>
      </c>
      <c r="B126" s="23"/>
      <c r="C126" s="23"/>
      <c r="D126" s="23"/>
      <c r="E126" s="23"/>
      <c r="F126" s="23"/>
      <c r="G126" s="23"/>
      <c r="H126" s="23"/>
      <c r="I126" s="23"/>
      <c r="J126" s="23"/>
      <c r="K126" s="23"/>
      <c r="L126" s="23"/>
      <c r="M126" s="23"/>
      <c r="N126" s="23"/>
    </row>
    <row r="127" spans="1:14" ht="17.25" hidden="1" customHeight="1">
      <c r="A127" s="16" t="s">
        <v>460</v>
      </c>
      <c r="B127" s="17">
        <f>SUM(B128,B130,B132)</f>
        <v>290858</v>
      </c>
      <c r="C127" s="17"/>
      <c r="D127" s="17"/>
      <c r="E127" s="17"/>
      <c r="F127" s="17">
        <f>SUM(F128,F130,F132)</f>
        <v>164700</v>
      </c>
      <c r="G127" s="17"/>
      <c r="H127" s="17"/>
      <c r="I127" s="17"/>
      <c r="J127" s="17">
        <f>SUM(J128,J130,J132)</f>
        <v>9754</v>
      </c>
      <c r="K127" s="17"/>
      <c r="L127" s="17"/>
      <c r="M127" s="17"/>
      <c r="N127" s="17">
        <f>SUM(N128,N130,N132)</f>
        <v>895272</v>
      </c>
    </row>
    <row r="128" spans="1:14" ht="17.25" hidden="1" customHeight="1">
      <c r="A128" s="25" t="s">
        <v>461</v>
      </c>
      <c r="B128" s="21">
        <f>SUM(B8,B106,B109,B116,B129)</f>
        <v>97135</v>
      </c>
      <c r="C128" s="21"/>
      <c r="D128" s="21"/>
      <c r="E128" s="21"/>
      <c r="F128" s="21">
        <f>SUM(F8,F106,F109,F116,F129)</f>
        <v>18595</v>
      </c>
      <c r="G128" s="21"/>
      <c r="H128" s="21"/>
      <c r="I128" s="21"/>
      <c r="J128" s="21">
        <f>SUM(J8,J106,J109,J116,J129)</f>
        <v>5939</v>
      </c>
      <c r="K128" s="21"/>
      <c r="L128" s="21"/>
      <c r="M128" s="21"/>
      <c r="N128" s="21">
        <f>SUM(N8,N106,N109,N116,N129)</f>
        <v>810000</v>
      </c>
    </row>
    <row r="129" spans="1:14" ht="17.25" hidden="1" customHeight="1">
      <c r="A129" s="26" t="s">
        <v>462</v>
      </c>
      <c r="B129" s="23"/>
      <c r="C129" s="23"/>
      <c r="D129" s="23"/>
      <c r="E129" s="23"/>
      <c r="F129" s="23"/>
      <c r="G129" s="23"/>
      <c r="H129" s="23"/>
      <c r="I129" s="23"/>
      <c r="J129" s="23">
        <v>573</v>
      </c>
      <c r="K129" s="23"/>
      <c r="L129" s="23"/>
      <c r="M129" s="23"/>
      <c r="N129" s="23">
        <v>5000</v>
      </c>
    </row>
    <row r="130" spans="1:14" ht="17.25" hidden="1" customHeight="1">
      <c r="A130" s="27" t="s">
        <v>463</v>
      </c>
      <c r="B130" s="21">
        <f>SUM(B11:B23,B110:B114,B119:B121)-B129+B131</f>
        <v>94753</v>
      </c>
      <c r="C130" s="21"/>
      <c r="D130" s="21"/>
      <c r="E130" s="21"/>
      <c r="F130" s="21">
        <f>SUM(F11:F23,F110:F114,F119:F121)-F129+F131</f>
        <v>51880</v>
      </c>
      <c r="G130" s="21"/>
      <c r="H130" s="21"/>
      <c r="I130" s="21"/>
      <c r="J130" s="21">
        <f>SUM(J11:J23,J110:J114,J119:J121)-J129+J131</f>
        <v>3189</v>
      </c>
      <c r="K130" s="21"/>
      <c r="L130" s="21"/>
      <c r="M130" s="21"/>
      <c r="N130" s="21">
        <f>SUM(N11:N23,N110:N114,N119:N121)-N129+N131</f>
        <v>81614</v>
      </c>
    </row>
    <row r="131" spans="1:14" ht="17.25" hidden="1" customHeight="1">
      <c r="A131" s="26" t="s">
        <v>464</v>
      </c>
      <c r="B131" s="23"/>
      <c r="C131" s="23"/>
      <c r="D131" s="23"/>
      <c r="E131" s="23"/>
      <c r="F131" s="23"/>
      <c r="G131" s="23"/>
      <c r="H131" s="23"/>
      <c r="I131" s="23"/>
      <c r="J131" s="23">
        <v>161</v>
      </c>
      <c r="K131" s="23"/>
      <c r="L131" s="23"/>
      <c r="M131" s="23"/>
      <c r="N131" s="23">
        <v>300</v>
      </c>
    </row>
    <row r="132" spans="1:14" ht="17.25" hidden="1" customHeight="1">
      <c r="A132" s="27" t="s">
        <v>465</v>
      </c>
      <c r="B132" s="21">
        <f>B24-B131</f>
        <v>98970</v>
      </c>
      <c r="C132" s="21"/>
      <c r="D132" s="21"/>
      <c r="E132" s="21"/>
      <c r="F132" s="21">
        <f>F24-F131</f>
        <v>94225</v>
      </c>
      <c r="G132" s="21"/>
      <c r="H132" s="21"/>
      <c r="I132" s="21"/>
      <c r="J132" s="21">
        <f>J24-J131</f>
        <v>626</v>
      </c>
      <c r="K132" s="21"/>
      <c r="L132" s="21"/>
      <c r="M132" s="21"/>
      <c r="N132" s="21">
        <f>N24-N131</f>
        <v>3658</v>
      </c>
    </row>
    <row r="133" spans="1:14" ht="15.95" hidden="1" customHeight="1"/>
    <row r="134" spans="1:14" ht="15.95" hidden="1" customHeight="1"/>
    <row r="135" spans="1:14" ht="15.95" customHeight="1"/>
    <row r="136" spans="1:14" ht="15.95" customHeight="1"/>
    <row r="137" spans="1:14" ht="15.95" customHeight="1"/>
    <row r="138" spans="1:14" ht="15.95" customHeight="1"/>
    <row r="139" spans="1:14" ht="15.95" customHeight="1"/>
    <row r="140" spans="1:14" ht="15.95" customHeight="1"/>
    <row r="141" spans="1:14" ht="15.95" customHeight="1"/>
    <row r="142" spans="1:14" ht="15.95" customHeight="1"/>
    <row r="143" spans="1:14" ht="15.95" customHeight="1"/>
    <row r="144" spans="1:1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sheetData>
  <mergeCells count="19">
    <mergeCell ref="A3:A5"/>
    <mergeCell ref="J1:Q1"/>
    <mergeCell ref="J3:M3"/>
    <mergeCell ref="J4:J5"/>
    <mergeCell ref="K4:K5"/>
    <mergeCell ref="L4:M4"/>
    <mergeCell ref="P4:Q4"/>
    <mergeCell ref="N4:N5"/>
    <mergeCell ref="O4:O5"/>
    <mergeCell ref="N3:Q3"/>
    <mergeCell ref="B1:I1"/>
    <mergeCell ref="F4:F5"/>
    <mergeCell ref="F3:I3"/>
    <mergeCell ref="G4:G5"/>
    <mergeCell ref="H4:I4"/>
    <mergeCell ref="D4:E4"/>
    <mergeCell ref="B4:B5"/>
    <mergeCell ref="C4:C5"/>
    <mergeCell ref="B3:E3"/>
  </mergeCells>
  <phoneticPr fontId="3" type="noConversion"/>
  <conditionalFormatting sqref="E5 D4:D5">
    <cfRule type="cellIs" dxfId="12" priority="4" stopIfTrue="1" operator="equal">
      <formula>0</formula>
    </cfRule>
  </conditionalFormatting>
  <conditionalFormatting sqref="I5 H4:H5">
    <cfRule type="cellIs" dxfId="11" priority="3" stopIfTrue="1" operator="equal">
      <formula>0</formula>
    </cfRule>
  </conditionalFormatting>
  <conditionalFormatting sqref="M5 L4:L5">
    <cfRule type="cellIs" dxfId="10" priority="2" stopIfTrue="1" operator="equal">
      <formula>0</formula>
    </cfRule>
  </conditionalFormatting>
  <conditionalFormatting sqref="Q5 P4:P5">
    <cfRule type="cellIs" dxfId="9" priority="1" stopIfTrue="1" operator="equal">
      <formula>0</formula>
    </cfRule>
  </conditionalFormatting>
  <printOptions horizontalCentered="1"/>
  <pageMargins left="0.59055118110236227" right="0.59055118110236227" top="0.98425196850393704" bottom="0.59055118110236227" header="0.55118110236220474" footer="0.39370078740157483"/>
  <pageSetup paperSize="9" firstPageNumber="19" orientation="landscape" r:id="rId1"/>
  <headerFooter alignWithMargins="0">
    <oddFooter>&amp;C— &amp;P —</oddFooter>
  </headerFooter>
  <legacyDrawing r:id="rId2"/>
</worksheet>
</file>

<file path=xl/worksheets/sheet4.xml><?xml version="1.0" encoding="utf-8"?>
<worksheet xmlns="http://schemas.openxmlformats.org/spreadsheetml/2006/main" xmlns:r="http://schemas.openxmlformats.org/officeDocument/2006/relationships">
  <sheetPr>
    <outlinePr summaryBelow="0"/>
  </sheetPr>
  <dimension ref="A1:AL1502"/>
  <sheetViews>
    <sheetView showGridLines="0" showZeros="0" zoomScaleNormal="100" workbookViewId="0">
      <pane xSplit="2" ySplit="5" topLeftCell="C506" activePane="bottomRight" state="frozen"/>
      <selection activeCell="A15" sqref="A15"/>
      <selection pane="topRight" activeCell="A15" sqref="A15"/>
      <selection pane="bottomLeft" activeCell="A15" sqref="A15"/>
      <selection pane="bottomRight" activeCell="A15" sqref="A15"/>
    </sheetView>
  </sheetViews>
  <sheetFormatPr defaultColWidth="9" defaultRowHeight="14.25" outlineLevelRow="2"/>
  <cols>
    <col min="1" max="1" width="10" style="28" customWidth="1"/>
    <col min="2" max="2" width="45.875" style="55" customWidth="1"/>
    <col min="3" max="14" width="9" style="29" customWidth="1"/>
    <col min="15" max="26" width="9.125" style="29" customWidth="1"/>
    <col min="27" max="16384" width="9" style="29"/>
  </cols>
  <sheetData>
    <row r="1" spans="1:38" ht="48.75" customHeight="1">
      <c r="B1" s="213"/>
      <c r="C1" s="376" t="s">
        <v>1799</v>
      </c>
      <c r="D1" s="376"/>
      <c r="E1" s="376"/>
      <c r="F1" s="376"/>
      <c r="G1" s="376"/>
      <c r="H1" s="376"/>
      <c r="I1" s="376"/>
      <c r="J1" s="376"/>
      <c r="K1" s="376"/>
      <c r="L1" s="376"/>
      <c r="M1" s="376"/>
      <c r="N1" s="376"/>
      <c r="O1" s="376" t="s">
        <v>1799</v>
      </c>
      <c r="P1" s="376"/>
      <c r="Q1" s="376"/>
      <c r="R1" s="376"/>
      <c r="S1" s="376"/>
      <c r="T1" s="376"/>
      <c r="U1" s="376"/>
      <c r="V1" s="376"/>
      <c r="W1" s="376"/>
      <c r="X1" s="376"/>
      <c r="Y1" s="376"/>
      <c r="Z1" s="376"/>
    </row>
    <row r="2" spans="1:38" ht="26.25" customHeight="1">
      <c r="B2" s="30"/>
      <c r="C2" s="30"/>
      <c r="D2" s="30"/>
      <c r="E2" s="30"/>
      <c r="F2" s="30"/>
      <c r="G2" s="30"/>
      <c r="H2" s="30"/>
      <c r="N2" s="215" t="s">
        <v>43</v>
      </c>
      <c r="Z2" s="215" t="s">
        <v>43</v>
      </c>
    </row>
    <row r="3" spans="1:38" ht="21" customHeight="1">
      <c r="A3" s="381" t="s">
        <v>466</v>
      </c>
      <c r="B3" s="382" t="s">
        <v>340</v>
      </c>
      <c r="C3" s="378" t="s">
        <v>334</v>
      </c>
      <c r="D3" s="378"/>
      <c r="E3" s="378"/>
      <c r="F3" s="378"/>
      <c r="G3" s="378"/>
      <c r="H3" s="378"/>
      <c r="I3" s="382" t="s">
        <v>467</v>
      </c>
      <c r="J3" s="382"/>
      <c r="K3" s="382"/>
      <c r="L3" s="382"/>
      <c r="M3" s="382"/>
      <c r="N3" s="382"/>
      <c r="O3" s="384" t="s">
        <v>339</v>
      </c>
      <c r="P3" s="384"/>
      <c r="Q3" s="384"/>
      <c r="R3" s="382"/>
      <c r="S3" s="382"/>
      <c r="T3" s="382"/>
      <c r="U3" s="382" t="s">
        <v>468</v>
      </c>
      <c r="V3" s="382"/>
      <c r="W3" s="382"/>
      <c r="X3" s="382"/>
      <c r="Y3" s="382"/>
      <c r="Z3" s="382"/>
    </row>
    <row r="4" spans="1:38" ht="21" customHeight="1">
      <c r="A4" s="381"/>
      <c r="B4" s="382"/>
      <c r="C4" s="377" t="s">
        <v>329</v>
      </c>
      <c r="D4" s="383" t="s">
        <v>1804</v>
      </c>
      <c r="E4" s="377"/>
      <c r="F4" s="377" t="s">
        <v>330</v>
      </c>
      <c r="G4" s="379" t="s">
        <v>333</v>
      </c>
      <c r="H4" s="380"/>
      <c r="I4" s="377" t="s">
        <v>329</v>
      </c>
      <c r="J4" s="383" t="s">
        <v>1804</v>
      </c>
      <c r="K4" s="377"/>
      <c r="L4" s="377" t="s">
        <v>330</v>
      </c>
      <c r="M4" s="379" t="s">
        <v>333</v>
      </c>
      <c r="N4" s="380"/>
      <c r="O4" s="377" t="s">
        <v>329</v>
      </c>
      <c r="P4" s="383" t="s">
        <v>1804</v>
      </c>
      <c r="Q4" s="377"/>
      <c r="R4" s="377" t="s">
        <v>330</v>
      </c>
      <c r="S4" s="379" t="s">
        <v>333</v>
      </c>
      <c r="T4" s="380"/>
      <c r="U4" s="377" t="s">
        <v>329</v>
      </c>
      <c r="V4" s="383" t="s">
        <v>1804</v>
      </c>
      <c r="W4" s="377"/>
      <c r="X4" s="377" t="s">
        <v>330</v>
      </c>
      <c r="Y4" s="379" t="s">
        <v>333</v>
      </c>
      <c r="Z4" s="380"/>
    </row>
    <row r="5" spans="1:38" ht="23.1" customHeight="1">
      <c r="A5" s="381"/>
      <c r="B5" s="382"/>
      <c r="C5" s="377"/>
      <c r="D5" s="218" t="s">
        <v>1805</v>
      </c>
      <c r="E5" s="218" t="s">
        <v>1806</v>
      </c>
      <c r="F5" s="377"/>
      <c r="G5" s="297" t="s">
        <v>331</v>
      </c>
      <c r="H5" s="107" t="s">
        <v>332</v>
      </c>
      <c r="I5" s="377"/>
      <c r="J5" s="218" t="s">
        <v>1805</v>
      </c>
      <c r="K5" s="218" t="s">
        <v>1806</v>
      </c>
      <c r="L5" s="377"/>
      <c r="M5" s="297" t="s">
        <v>331</v>
      </c>
      <c r="N5" s="107" t="s">
        <v>332</v>
      </c>
      <c r="O5" s="377"/>
      <c r="P5" s="218" t="s">
        <v>1805</v>
      </c>
      <c r="Q5" s="218" t="s">
        <v>1806</v>
      </c>
      <c r="R5" s="377"/>
      <c r="S5" s="297" t="s">
        <v>331</v>
      </c>
      <c r="T5" s="107" t="s">
        <v>332</v>
      </c>
      <c r="U5" s="377"/>
      <c r="V5" s="218" t="s">
        <v>1805</v>
      </c>
      <c r="W5" s="218" t="s">
        <v>1806</v>
      </c>
      <c r="X5" s="377"/>
      <c r="Y5" s="297" t="s">
        <v>331</v>
      </c>
      <c r="Z5" s="107" t="s">
        <v>332</v>
      </c>
      <c r="AE5" s="246" t="s">
        <v>1834</v>
      </c>
      <c r="AF5" s="246" t="s">
        <v>2053</v>
      </c>
      <c r="AG5" s="354" t="s">
        <v>3551</v>
      </c>
      <c r="AH5" s="246" t="s">
        <v>2054</v>
      </c>
    </row>
    <row r="6" spans="1:38" ht="20.100000000000001" customHeight="1">
      <c r="A6" s="31"/>
      <c r="B6" s="120" t="s">
        <v>469</v>
      </c>
      <c r="C6" s="32">
        <f>SUM(C7,C260,C264,C275,C396,C450,C506,C555,C671,C742,C815,C835,C967,C1031,C1107,C1134,C1149,C1228,C1246,C1300,C1304,C1301,C1310)</f>
        <v>564275</v>
      </c>
      <c r="D6" s="32">
        <f>SUM(D7,D260,D264,D275,D396,D450,D506,D555,D671,D742,D815,D835,D967,D1031,D1107,D1134,D1149,D1228,D1246,D1300,D1304,D1301,D1310)</f>
        <v>108954</v>
      </c>
      <c r="E6" s="32">
        <f>SUM(E7,E260,E264,E275,E396,E450,E506,E555,E671,E742,E815,E835,E967,E1031,E1107,E1134,E1149,E1228,E1246,E1300,E1304,E1301,E1310)</f>
        <v>47543</v>
      </c>
      <c r="F6" s="32">
        <f>SUM(F7,F260,F264,F275,F396,F450,F506,F555,F671,F742,F815,F835,F967,F1031,F1107,F1134,F1149,F1228,F1246,F1300,F1304,F1301,F1310)</f>
        <v>720772</v>
      </c>
      <c r="G6" s="32">
        <f>F6-C6</f>
        <v>156497</v>
      </c>
      <c r="H6" s="125">
        <f>IF(C6=0,0,G6/C6*100)</f>
        <v>27.734172167825971</v>
      </c>
      <c r="I6" s="32">
        <f>SUM(I7,I260,I264,I275,I396,I450,I506,I555,I671,I742,I815,I835,I967,I1031,I1107,I1134,I1149,I1228,I1246,I1300,I1304,I1301,I1310)</f>
        <v>438110</v>
      </c>
      <c r="J6" s="32">
        <f>SUM(J7,J260,J264,J275,J396,J450,J506,J555,J671,J742,J815,J835,J967,J1031,J1107,J1134,J1149,J1228,J1246,J1300,J1304,J1301,J1310)</f>
        <v>77954</v>
      </c>
      <c r="K6" s="32">
        <f>SUM(K7,K260,K264,K275,K396,K450,K506,K555,K671,K742,K815,K835,K967,K1031,K1107,K1134,K1149,K1228,K1246,K1300,K1304,K1301,K1310)</f>
        <v>23634</v>
      </c>
      <c r="L6" s="32">
        <f>SUM(L7,L260,L264,L275,L396,L450,L506,L555,L671,L742,L815,L835,L967,L1031,L1107,L1134,L1149,L1228,L1246,L1300,L1304,L1301,L1310)</f>
        <v>539698</v>
      </c>
      <c r="M6" s="32">
        <f>L6-I6</f>
        <v>101588</v>
      </c>
      <c r="N6" s="125">
        <f>IF(I6=0,0,M6/I6*100)</f>
        <v>23.187783889890667</v>
      </c>
      <c r="O6" s="32">
        <f>SUM(O7,O260,O264,O275,O396,O450,O506,O555,O671,O742,O815,O835,O967,O1031,O1107,O1134,O1149,O1228,O1246,O1300,O1304,O1301,O1310)</f>
        <v>58333</v>
      </c>
      <c r="P6" s="32">
        <f>SUM(P7,P260,P264,P275,P396,P450,P506,P555,P671,P742,P815,P835,P967,P1031,P1107,P1134,P1149,P1228,P1246,P1300,P1304,P1301,P1310)</f>
        <v>15000</v>
      </c>
      <c r="Q6" s="32">
        <f>SUM(Q7,Q260,Q264,Q275,Q396,Q450,Q506,Q555,Q671,Q742,Q815,Q835,Q967,Q1031,Q1107,Q1134,Q1149,Q1228,Q1246,Q1300,Q1304,Q1301,Q1310)</f>
        <v>31236</v>
      </c>
      <c r="R6" s="32">
        <f>SUM(R7,R260,R264,R275,R396,R450,R506,R555,R671,R742,R815,R835,R967,R1031,R1107,R1134,R1149,R1228,R1246,R1300,R1304,R1301,R1310)</f>
        <v>104569</v>
      </c>
      <c r="S6" s="32">
        <f>R6-O6</f>
        <v>46236</v>
      </c>
      <c r="T6" s="125">
        <f>IF(O6=0,0,S6/O6*100)</f>
        <v>79.262167212384071</v>
      </c>
      <c r="U6" s="32">
        <f>SUM(U7,U260,U264,U275,U396,U450,U506,U555,U671,U742,U815,U835,U967,U1031,U1107,U1134,U1149,U1228,U1246,U1300,U1304,U1301,U1310)</f>
        <v>67832</v>
      </c>
      <c r="V6" s="32">
        <f>SUM(V7,V260,V264,V275,V396,V450,V506,V555,V671,V742,V815,V835,V967,V1031,V1107,V1134,V1149,V1228,V1246,V1300,V1304,V1301,V1310)</f>
        <v>16000</v>
      </c>
      <c r="W6" s="32">
        <f>SUM(W7,W260,W264,W275,W396,W450,W506,W555,W671,W742,W815,W835,W967,W1031,W1107,W1134,W1149,W1228,W1246,W1300,W1304,W1301,W1310)</f>
        <v>-7327</v>
      </c>
      <c r="X6" s="32">
        <f>SUM(X7,X260,X264,X275,X396,X450,X506,X555,X671,X742,X815,X835,X967,X1031,X1107,X1134,X1149,X1228,X1246,X1300,X1304,X1301,X1310)</f>
        <v>76505</v>
      </c>
      <c r="Y6" s="32">
        <f>X6-U6</f>
        <v>8673</v>
      </c>
      <c r="Z6" s="125">
        <f>IF(U6=0,0,Y6/U6*100)</f>
        <v>12.786000707630619</v>
      </c>
      <c r="AE6" s="32">
        <f>SUM(AE7,AE260,AE264,AE275,AE396,AE450,AE506,AE555,AE671,AE742,AE815,AE835,AE967,AE1031,AE1107,AE1134,AE1149,AE1228,AE1246,AE1300,AE1304,AE1301,AE1310)</f>
        <v>-11860</v>
      </c>
      <c r="AF6" s="32">
        <f>SUM(AF7,AF260,AF264,AF275,AF396,AF450,AF506,AF555,AF671,AF742,AF815,AF835,AF967,AF1031,AF1107,AF1134,AF1149,AF1228,AF1246,AF1300,AF1304,AF1301,AF1310)</f>
        <v>35640</v>
      </c>
      <c r="AG6" s="32">
        <f>SUM(AG7,AG260,AG264,AG275,AG396,AG450,AG506,AG555,AG671,AG742,AG815,AG835,AG967,AG1031,AG1107,AG1134,AG1149,AG1228,AG1246,AG1300,AG1304,AG1301,AG1310)</f>
        <v>0</v>
      </c>
      <c r="AH6" s="32">
        <f>SUM(AH7,AH260,AH264,AH275,AH396,AH450,AH506,AH555,AH671,AH742,AH815,AH835,AH967,AH1031,AH1107,AH1134,AH1149,AH1228,AH1246,AH1300,AH1304,AH1301,AH1310)</f>
        <v>-146</v>
      </c>
      <c r="AJ6" s="281"/>
      <c r="AL6" s="281" t="e">
        <f>VLOOKUP($A6,$A$1374:$F$2703,3,FALSE)</f>
        <v>#N/A</v>
      </c>
    </row>
    <row r="7" spans="1:38" ht="20.100000000000001" customHeight="1" collapsed="1">
      <c r="A7" s="285" t="s">
        <v>2098</v>
      </c>
      <c r="B7" s="121" t="s">
        <v>470</v>
      </c>
      <c r="C7" s="33">
        <f t="shared" ref="C7:E70" si="0">I7+O7+U7</f>
        <v>52351</v>
      </c>
      <c r="D7" s="33">
        <f t="shared" si="0"/>
        <v>0</v>
      </c>
      <c r="E7" s="33">
        <f t="shared" si="0"/>
        <v>-1590</v>
      </c>
      <c r="F7" s="33">
        <f t="shared" ref="F7:F70" si="1">L7+R7+X7</f>
        <v>50761</v>
      </c>
      <c r="G7" s="33">
        <f t="shared" ref="G7:G70" si="2">F7-C7</f>
        <v>-1590</v>
      </c>
      <c r="H7" s="126">
        <f t="shared" ref="H7:H70" si="3">IF(C7=0,0,G7/C7*100)</f>
        <v>-3.0371912666424712</v>
      </c>
      <c r="I7" s="33">
        <f>SUM(I8,I20,I29,I41,I53,I64,I75,I87,I96,I106,I121,I130,I141,I153,I163,I176,I183,I190,I199,I205,I212,I220,I227,I233,I239,I245,I251,I257)</f>
        <v>39034</v>
      </c>
      <c r="J7" s="33">
        <f>SUM(J8,J20,J29,J41,J53,J64,J75,J87,J96,J106,J121,J130,J141,J153,J163,J176,J183,J190,J199,J205,J212,J220,J227,J233,J239,J245,J251,J257)</f>
        <v>0</v>
      </c>
      <c r="K7" s="33">
        <f>SUM(K8,K20,K29,K41,K53,K64,K75,K87,K96,K106,K121,K130,K141,K153,K163,K176,K183,K190,K199,K205,K212,K220,K227,K233,K239,K245,K251,K257)</f>
        <v>19</v>
      </c>
      <c r="L7" s="33">
        <f>SUM(L8,L20,L29,L41,L53,L64,L75,L87,L96,L106,L121,L130,L141,L153,L163,L176,L183,L190,L199,L205,L212,L220,L227,L233,L239,L245,L251,L257)</f>
        <v>39053</v>
      </c>
      <c r="M7" s="33">
        <f t="shared" ref="M7:M70" si="4">L7-I7</f>
        <v>19</v>
      </c>
      <c r="N7" s="126">
        <f t="shared" ref="N7:N70" si="5">IF(I7=0,0,M7/I7*100)</f>
        <v>4.8675513654762519E-2</v>
      </c>
      <c r="O7" s="33">
        <f>SUM(O8,O20,O29,O41,O53,O64,O75,O87,O96,O106,O121,O130,O141,O153,O163,O176,O183,O190,O199,O205,O212,O220,O227,O233,O239,O245,O251,O257)</f>
        <v>6254</v>
      </c>
      <c r="P7" s="33">
        <f>SUM(P8,P20,P29,P41,P53,P64,P75,P87,P96,P106,P121,P130,P141,P153,P163,P176,P183,P190,P199,P205,P212,P220,P227,P233,P239,P245,P251,P257)</f>
        <v>0</v>
      </c>
      <c r="Q7" s="33">
        <f>SUM(Q8,Q20,Q29,Q41,Q53,Q64,Q75,Q87,Q96,Q106,Q121,Q130,Q141,Q153,Q163,Q176,Q183,Q190,Q199,Q205,Q212,Q220,Q227,Q233,Q239,Q245,Q251,Q257)</f>
        <v>-1260</v>
      </c>
      <c r="R7" s="33">
        <f>SUM(R8,R20,R29,R41,R53,R64,R75,R87,R96,R106,R121,R130,R141,R153,R163,R176,R183,R190,R199,R205,R212,R220,R227,R233,R239,R245,R251,R257)</f>
        <v>4994</v>
      </c>
      <c r="S7" s="33">
        <f t="shared" ref="S7:S70" si="6">R7-O7</f>
        <v>-1260</v>
      </c>
      <c r="T7" s="126">
        <f t="shared" ref="T7:T70" si="7">IF(O7=0,0,S7/O7*100)</f>
        <v>-20.147105852254558</v>
      </c>
      <c r="U7" s="33">
        <f>SUM(U8,U20,U29,U41,U53,U64,U75,U87,U96,U106,U121,U130,U141,U153,U163,U176,U183,U190,U199,U205,U212,U220,U227,U233,U239,U245,U251,U257)</f>
        <v>7063</v>
      </c>
      <c r="V7" s="33">
        <f>SUM(V8,V20,V29,V41,V53,V64,V75,V87,V96,V106,V121,V130,V141,V153,V163,V176,V183,V190,V199,V205,V212,V220,V227,V233,V239,V245,V251,V257)</f>
        <v>0</v>
      </c>
      <c r="W7" s="33">
        <f>SUM(W8,W20,W29,W41,W53,W64,W75,W87,W96,W106,W121,W130,W141,W153,W163,W176,W183,W190,W199,W205,W212,W220,W227,W233,W239,W245,W251,W257)</f>
        <v>-349</v>
      </c>
      <c r="X7" s="33">
        <f>SUM(X8,X20,X29,X41,X53,X64,X75,X87,X96,X106,X121,X130,X141,X153,X163,X176,X183,X190,X199,X205,X212,X220,X227,X233,X239,X245,X251,X257)</f>
        <v>6714</v>
      </c>
      <c r="Y7" s="33">
        <f t="shared" ref="Y7:Y70" si="8">X7-U7</f>
        <v>-349</v>
      </c>
      <c r="Z7" s="126">
        <f t="shared" ref="Z7:Z70" si="9">IF(U7=0,0,Y7/U7*100)</f>
        <v>-4.9412430978337811</v>
      </c>
      <c r="AE7" s="33">
        <f>SUM(AE8,AE20,AE29,AE41,AE53,AE64,AE75,AE87,AE96,AE106,AE121,AE130,AE141,AE153,AE163,AE176,AE183,AE190,AE199,AE205,AE212,AE220,AE227,AE233,AE239,AE245,AE251,AE257)</f>
        <v>0</v>
      </c>
      <c r="AF7" s="33">
        <f>SUM(AF8,AF20,AF29,AF41,AF53,AF64,AF75,AF87,AF96,AF106,AF121,AF130,AF141,AF153,AF163,AF176,AF183,AF190,AF199,AF205,AF212,AF220,AF227,AF233,AF239,AF245,AF251,AF257)</f>
        <v>19</v>
      </c>
      <c r="AG7" s="33">
        <f>SUM(AG8,AG20,AG29,AG41,AG53,AG64,AG75,AG87,AG96,AG106,AG121,AG130,AG141,AG153,AG163,AG176,AG183,AG190,AG199,AG205,AG212,AG220,AG227,AG233,AG239,AG245,AG251,AG257)</f>
        <v>0</v>
      </c>
      <c r="AH7" s="33">
        <f>SUM(AH8,AH20,AH29,AH41,AH53,AH64,AH75,AH87,AH96,AH106,AH121,AH130,AH141,AH153,AH163,AH176,AH183,AH190,AH199,AH205,AH212,AH220,AH227,AH233,AH239,AH245,AH251,AH257)</f>
        <v>0</v>
      </c>
      <c r="AJ7" s="281" t="e">
        <f t="shared" ref="AJ7:AJ70" si="10">VLOOKUP($A7,$A$1374:$F$2703,3,FALSE)</f>
        <v>#N/A</v>
      </c>
    </row>
    <row r="8" spans="1:38" ht="20.100000000000001" hidden="1" customHeight="1" outlineLevel="1" collapsed="1">
      <c r="A8" s="34" t="s">
        <v>2099</v>
      </c>
      <c r="B8" s="121" t="s">
        <v>471</v>
      </c>
      <c r="C8" s="35">
        <f t="shared" si="0"/>
        <v>2136</v>
      </c>
      <c r="D8" s="35">
        <f t="shared" si="0"/>
        <v>0</v>
      </c>
      <c r="E8" s="35">
        <f t="shared" si="0"/>
        <v>0</v>
      </c>
      <c r="F8" s="35">
        <f t="shared" si="1"/>
        <v>2136</v>
      </c>
      <c r="G8" s="35">
        <f t="shared" si="2"/>
        <v>0</v>
      </c>
      <c r="H8" s="127">
        <f t="shared" si="3"/>
        <v>0</v>
      </c>
      <c r="I8" s="35">
        <f>SUM(I9:I19)</f>
        <v>2050</v>
      </c>
      <c r="J8" s="35">
        <f>SUM(J9:J19)</f>
        <v>0</v>
      </c>
      <c r="K8" s="35">
        <f>SUM(K9:K19)</f>
        <v>0</v>
      </c>
      <c r="L8" s="35">
        <f>SUM(L9:L19)</f>
        <v>2050</v>
      </c>
      <c r="M8" s="35">
        <f t="shared" si="4"/>
        <v>0</v>
      </c>
      <c r="N8" s="127">
        <f t="shared" si="5"/>
        <v>0</v>
      </c>
      <c r="O8" s="35">
        <f>SUM(O9:O19)</f>
        <v>0</v>
      </c>
      <c r="P8" s="35">
        <f>SUM(P9:P19)</f>
        <v>0</v>
      </c>
      <c r="Q8" s="35">
        <f>SUM(Q9:Q19)</f>
        <v>0</v>
      </c>
      <c r="R8" s="35">
        <f>SUM(R9:R19)</f>
        <v>0</v>
      </c>
      <c r="S8" s="35">
        <f t="shared" si="6"/>
        <v>0</v>
      </c>
      <c r="T8" s="127">
        <f t="shared" si="7"/>
        <v>0</v>
      </c>
      <c r="U8" s="35">
        <f>SUM(U9:U19)</f>
        <v>86</v>
      </c>
      <c r="V8" s="35">
        <f>SUM(V9:V19)</f>
        <v>0</v>
      </c>
      <c r="W8" s="35">
        <f>SUM(W9:W19)</f>
        <v>0</v>
      </c>
      <c r="X8" s="35">
        <f>SUM(X9:X19)</f>
        <v>86</v>
      </c>
      <c r="Y8" s="35">
        <f t="shared" si="8"/>
        <v>0</v>
      </c>
      <c r="Z8" s="127">
        <f t="shared" si="9"/>
        <v>0</v>
      </c>
      <c r="AE8" s="35">
        <f>SUM(AE9:AE19)</f>
        <v>0</v>
      </c>
      <c r="AF8" s="35">
        <f>SUM(AF9:AF19)</f>
        <v>0</v>
      </c>
      <c r="AG8" s="35">
        <f>SUM(AG9:AG19)</f>
        <v>0</v>
      </c>
      <c r="AH8" s="35">
        <f>SUM(AH9:AH19)</f>
        <v>0</v>
      </c>
      <c r="AJ8" s="281" t="e">
        <f t="shared" si="10"/>
        <v>#N/A</v>
      </c>
    </row>
    <row r="9" spans="1:38" ht="20.100000000000001" hidden="1" customHeight="1" outlineLevel="2">
      <c r="A9" s="36" t="s">
        <v>2100</v>
      </c>
      <c r="B9" s="121" t="s">
        <v>472</v>
      </c>
      <c r="C9" s="37">
        <f t="shared" si="0"/>
        <v>1177</v>
      </c>
      <c r="D9" s="37">
        <f t="shared" si="0"/>
        <v>0</v>
      </c>
      <c r="E9" s="37">
        <f t="shared" si="0"/>
        <v>0</v>
      </c>
      <c r="F9" s="37">
        <f t="shared" si="1"/>
        <v>1177</v>
      </c>
      <c r="G9" s="37">
        <f t="shared" si="2"/>
        <v>0</v>
      </c>
      <c r="H9" s="128">
        <f t="shared" si="3"/>
        <v>0</v>
      </c>
      <c r="I9" s="37">
        <v>1143</v>
      </c>
      <c r="J9" s="37"/>
      <c r="K9" s="37">
        <f>SUM(AE9:AH9)</f>
        <v>0</v>
      </c>
      <c r="L9" s="37">
        <f>SUM(I9:K9)</f>
        <v>1143</v>
      </c>
      <c r="M9" s="37">
        <f t="shared" si="4"/>
        <v>0</v>
      </c>
      <c r="N9" s="128">
        <f t="shared" si="5"/>
        <v>0</v>
      </c>
      <c r="O9" s="37"/>
      <c r="P9" s="37"/>
      <c r="Q9" s="37"/>
      <c r="R9" s="37"/>
      <c r="S9" s="37">
        <f t="shared" si="6"/>
        <v>0</v>
      </c>
      <c r="T9" s="128">
        <f t="shared" si="7"/>
        <v>0</v>
      </c>
      <c r="U9" s="38">
        <f>30+4</f>
        <v>34</v>
      </c>
      <c r="V9" s="37"/>
      <c r="W9" s="37"/>
      <c r="X9" s="38">
        <f>30+4</f>
        <v>34</v>
      </c>
      <c r="Y9" s="37">
        <f t="shared" si="8"/>
        <v>0</v>
      </c>
      <c r="Z9" s="128">
        <f t="shared" si="9"/>
        <v>0</v>
      </c>
      <c r="AE9" s="37"/>
      <c r="AF9" s="37"/>
      <c r="AG9" s="37"/>
      <c r="AH9" s="37"/>
      <c r="AJ9" s="281" t="e">
        <f t="shared" si="10"/>
        <v>#N/A</v>
      </c>
    </row>
    <row r="10" spans="1:38" ht="20.100000000000001" hidden="1" customHeight="1" outlineLevel="2">
      <c r="A10" s="36" t="s">
        <v>2101</v>
      </c>
      <c r="B10" s="121" t="s">
        <v>473</v>
      </c>
      <c r="C10" s="37">
        <f t="shared" si="0"/>
        <v>446</v>
      </c>
      <c r="D10" s="37">
        <f t="shared" si="0"/>
        <v>0</v>
      </c>
      <c r="E10" s="37">
        <f t="shared" si="0"/>
        <v>0</v>
      </c>
      <c r="F10" s="37">
        <f t="shared" si="1"/>
        <v>446</v>
      </c>
      <c r="G10" s="37">
        <f t="shared" si="2"/>
        <v>0</v>
      </c>
      <c r="H10" s="128">
        <f t="shared" si="3"/>
        <v>0</v>
      </c>
      <c r="I10" s="37">
        <v>408</v>
      </c>
      <c r="J10" s="37"/>
      <c r="K10" s="37">
        <f t="shared" ref="K10:K19" si="11">SUM(AE10:AH10)</f>
        <v>0</v>
      </c>
      <c r="L10" s="37">
        <f t="shared" ref="L10:L73" si="12">SUM(I10:K10)</f>
        <v>408</v>
      </c>
      <c r="M10" s="37">
        <f t="shared" si="4"/>
        <v>0</v>
      </c>
      <c r="N10" s="128">
        <f t="shared" si="5"/>
        <v>0</v>
      </c>
      <c r="O10" s="37"/>
      <c r="P10" s="37"/>
      <c r="Q10" s="37"/>
      <c r="R10" s="37"/>
      <c r="S10" s="37">
        <f t="shared" si="6"/>
        <v>0</v>
      </c>
      <c r="T10" s="128">
        <f t="shared" si="7"/>
        <v>0</v>
      </c>
      <c r="U10" s="37">
        <v>38</v>
      </c>
      <c r="V10" s="37"/>
      <c r="W10" s="37"/>
      <c r="X10" s="37">
        <v>38</v>
      </c>
      <c r="Y10" s="37">
        <f t="shared" si="8"/>
        <v>0</v>
      </c>
      <c r="Z10" s="128">
        <f t="shared" si="9"/>
        <v>0</v>
      </c>
      <c r="AE10" s="37"/>
      <c r="AF10" s="37"/>
      <c r="AG10" s="37"/>
      <c r="AH10" s="37"/>
      <c r="AJ10" s="281">
        <f t="shared" si="10"/>
        <v>-10</v>
      </c>
    </row>
    <row r="11" spans="1:38" ht="20.100000000000001" hidden="1" customHeight="1" outlineLevel="2">
      <c r="A11" s="36" t="s">
        <v>2102</v>
      </c>
      <c r="B11" s="121" t="s">
        <v>474</v>
      </c>
      <c r="C11" s="37">
        <f t="shared" si="0"/>
        <v>15</v>
      </c>
      <c r="D11" s="37">
        <f t="shared" si="0"/>
        <v>0</v>
      </c>
      <c r="E11" s="37">
        <f t="shared" si="0"/>
        <v>0</v>
      </c>
      <c r="F11" s="37">
        <f t="shared" si="1"/>
        <v>15</v>
      </c>
      <c r="G11" s="37">
        <f t="shared" si="2"/>
        <v>0</v>
      </c>
      <c r="H11" s="128">
        <f t="shared" si="3"/>
        <v>0</v>
      </c>
      <c r="I11" s="37">
        <v>15</v>
      </c>
      <c r="J11" s="37"/>
      <c r="K11" s="37">
        <f t="shared" si="11"/>
        <v>0</v>
      </c>
      <c r="L11" s="37">
        <f t="shared" si="12"/>
        <v>15</v>
      </c>
      <c r="M11" s="37">
        <f t="shared" si="4"/>
        <v>0</v>
      </c>
      <c r="N11" s="128">
        <f t="shared" si="5"/>
        <v>0</v>
      </c>
      <c r="O11" s="37"/>
      <c r="P11" s="37"/>
      <c r="Q11" s="37"/>
      <c r="R11" s="37"/>
      <c r="S11" s="37">
        <f t="shared" si="6"/>
        <v>0</v>
      </c>
      <c r="T11" s="128">
        <f t="shared" si="7"/>
        <v>0</v>
      </c>
      <c r="U11" s="37"/>
      <c r="V11" s="37"/>
      <c r="W11" s="37"/>
      <c r="X11" s="37"/>
      <c r="Y11" s="37">
        <f t="shared" si="8"/>
        <v>0</v>
      </c>
      <c r="Z11" s="128">
        <f t="shared" si="9"/>
        <v>0</v>
      </c>
      <c r="AE11" s="37"/>
      <c r="AF11" s="37"/>
      <c r="AG11" s="37"/>
      <c r="AH11" s="37"/>
      <c r="AJ11" s="281" t="e">
        <f t="shared" si="10"/>
        <v>#N/A</v>
      </c>
    </row>
    <row r="12" spans="1:38" ht="20.100000000000001" hidden="1" customHeight="1" outlineLevel="2">
      <c r="A12" s="36" t="s">
        <v>2103</v>
      </c>
      <c r="B12" s="121" t="s">
        <v>475</v>
      </c>
      <c r="C12" s="37">
        <f t="shared" si="0"/>
        <v>191</v>
      </c>
      <c r="D12" s="37">
        <f t="shared" si="0"/>
        <v>0</v>
      </c>
      <c r="E12" s="37">
        <f t="shared" si="0"/>
        <v>0</v>
      </c>
      <c r="F12" s="37">
        <f t="shared" si="1"/>
        <v>191</v>
      </c>
      <c r="G12" s="37">
        <f t="shared" si="2"/>
        <v>0</v>
      </c>
      <c r="H12" s="128">
        <f t="shared" si="3"/>
        <v>0</v>
      </c>
      <c r="I12" s="37">
        <v>185</v>
      </c>
      <c r="J12" s="37"/>
      <c r="K12" s="37">
        <f t="shared" si="11"/>
        <v>0</v>
      </c>
      <c r="L12" s="37">
        <f t="shared" si="12"/>
        <v>185</v>
      </c>
      <c r="M12" s="37">
        <f t="shared" si="4"/>
        <v>0</v>
      </c>
      <c r="N12" s="128">
        <f t="shared" si="5"/>
        <v>0</v>
      </c>
      <c r="O12" s="37"/>
      <c r="P12" s="37"/>
      <c r="Q12" s="37"/>
      <c r="R12" s="37"/>
      <c r="S12" s="37">
        <f t="shared" si="6"/>
        <v>0</v>
      </c>
      <c r="T12" s="128">
        <f t="shared" si="7"/>
        <v>0</v>
      </c>
      <c r="U12" s="37">
        <v>6</v>
      </c>
      <c r="V12" s="37"/>
      <c r="W12" s="37"/>
      <c r="X12" s="37">
        <v>6</v>
      </c>
      <c r="Y12" s="37">
        <f t="shared" si="8"/>
        <v>0</v>
      </c>
      <c r="Z12" s="128">
        <f t="shared" si="9"/>
        <v>0</v>
      </c>
      <c r="AE12" s="37"/>
      <c r="AF12" s="37"/>
      <c r="AG12" s="37"/>
      <c r="AH12" s="37"/>
      <c r="AJ12" s="281" t="e">
        <f t="shared" si="10"/>
        <v>#N/A</v>
      </c>
    </row>
    <row r="13" spans="1:38" ht="20.100000000000001" hidden="1" customHeight="1" outlineLevel="2">
      <c r="A13" s="36" t="s">
        <v>2104</v>
      </c>
      <c r="B13" s="121" t="s">
        <v>476</v>
      </c>
      <c r="C13" s="37">
        <f t="shared" si="0"/>
        <v>53</v>
      </c>
      <c r="D13" s="37">
        <f t="shared" si="0"/>
        <v>0</v>
      </c>
      <c r="E13" s="37">
        <f t="shared" si="0"/>
        <v>0</v>
      </c>
      <c r="F13" s="37">
        <f t="shared" si="1"/>
        <v>53</v>
      </c>
      <c r="G13" s="37">
        <f t="shared" si="2"/>
        <v>0</v>
      </c>
      <c r="H13" s="128">
        <f t="shared" si="3"/>
        <v>0</v>
      </c>
      <c r="I13" s="37">
        <v>53</v>
      </c>
      <c r="J13" s="37"/>
      <c r="K13" s="37">
        <f t="shared" si="11"/>
        <v>0</v>
      </c>
      <c r="L13" s="37">
        <f t="shared" si="12"/>
        <v>53</v>
      </c>
      <c r="M13" s="37">
        <f t="shared" si="4"/>
        <v>0</v>
      </c>
      <c r="N13" s="128">
        <f t="shared" si="5"/>
        <v>0</v>
      </c>
      <c r="O13" s="37"/>
      <c r="P13" s="37"/>
      <c r="Q13" s="37"/>
      <c r="R13" s="37"/>
      <c r="S13" s="37">
        <f t="shared" si="6"/>
        <v>0</v>
      </c>
      <c r="T13" s="128">
        <f t="shared" si="7"/>
        <v>0</v>
      </c>
      <c r="U13" s="37"/>
      <c r="V13" s="37"/>
      <c r="W13" s="37"/>
      <c r="X13" s="37"/>
      <c r="Y13" s="37">
        <f t="shared" si="8"/>
        <v>0</v>
      </c>
      <c r="Z13" s="128">
        <f t="shared" si="9"/>
        <v>0</v>
      </c>
      <c r="AE13" s="37"/>
      <c r="AF13" s="37"/>
      <c r="AG13" s="37"/>
      <c r="AH13" s="37"/>
      <c r="AJ13" s="281" t="e">
        <f t="shared" si="10"/>
        <v>#N/A</v>
      </c>
    </row>
    <row r="14" spans="1:38" ht="20.100000000000001" hidden="1" customHeight="1" outlineLevel="2">
      <c r="A14" s="36" t="s">
        <v>2105</v>
      </c>
      <c r="B14" s="121" t="s">
        <v>477</v>
      </c>
      <c r="C14" s="37">
        <f t="shared" si="0"/>
        <v>90</v>
      </c>
      <c r="D14" s="37">
        <f t="shared" si="0"/>
        <v>0</v>
      </c>
      <c r="E14" s="37">
        <f t="shared" si="0"/>
        <v>0</v>
      </c>
      <c r="F14" s="37">
        <f t="shared" si="1"/>
        <v>90</v>
      </c>
      <c r="G14" s="37">
        <f t="shared" si="2"/>
        <v>0</v>
      </c>
      <c r="H14" s="128">
        <f t="shared" si="3"/>
        <v>0</v>
      </c>
      <c r="I14" s="37">
        <v>90</v>
      </c>
      <c r="J14" s="37"/>
      <c r="K14" s="37">
        <f t="shared" si="11"/>
        <v>0</v>
      </c>
      <c r="L14" s="37">
        <f t="shared" si="12"/>
        <v>90</v>
      </c>
      <c r="M14" s="37">
        <f t="shared" si="4"/>
        <v>0</v>
      </c>
      <c r="N14" s="128">
        <f t="shared" si="5"/>
        <v>0</v>
      </c>
      <c r="O14" s="37"/>
      <c r="P14" s="37"/>
      <c r="Q14" s="37"/>
      <c r="R14" s="37"/>
      <c r="S14" s="37">
        <f t="shared" si="6"/>
        <v>0</v>
      </c>
      <c r="T14" s="128">
        <f t="shared" si="7"/>
        <v>0</v>
      </c>
      <c r="U14" s="37"/>
      <c r="V14" s="37"/>
      <c r="W14" s="37"/>
      <c r="X14" s="37"/>
      <c r="Y14" s="37">
        <f t="shared" si="8"/>
        <v>0</v>
      </c>
      <c r="Z14" s="128">
        <f t="shared" si="9"/>
        <v>0</v>
      </c>
      <c r="AE14" s="37"/>
      <c r="AF14" s="37"/>
      <c r="AG14" s="37"/>
      <c r="AH14" s="37"/>
      <c r="AJ14" s="281" t="e">
        <f t="shared" si="10"/>
        <v>#N/A</v>
      </c>
    </row>
    <row r="15" spans="1:38" ht="20.100000000000001" hidden="1" customHeight="1" outlineLevel="2">
      <c r="A15" s="36" t="s">
        <v>2106</v>
      </c>
      <c r="B15" s="121" t="s">
        <v>478</v>
      </c>
      <c r="C15" s="37">
        <f t="shared" si="0"/>
        <v>0</v>
      </c>
      <c r="D15" s="37">
        <f t="shared" si="0"/>
        <v>0</v>
      </c>
      <c r="E15" s="37">
        <f t="shared" si="0"/>
        <v>0</v>
      </c>
      <c r="F15" s="37">
        <f t="shared" si="1"/>
        <v>0</v>
      </c>
      <c r="G15" s="37">
        <f t="shared" si="2"/>
        <v>0</v>
      </c>
      <c r="H15" s="128">
        <f t="shared" si="3"/>
        <v>0</v>
      </c>
      <c r="I15" s="37">
        <v>0</v>
      </c>
      <c r="J15" s="37"/>
      <c r="K15" s="37">
        <f t="shared" si="11"/>
        <v>0</v>
      </c>
      <c r="L15" s="37">
        <f t="shared" si="12"/>
        <v>0</v>
      </c>
      <c r="M15" s="37">
        <f t="shared" si="4"/>
        <v>0</v>
      </c>
      <c r="N15" s="128">
        <f t="shared" si="5"/>
        <v>0</v>
      </c>
      <c r="O15" s="37"/>
      <c r="P15" s="37"/>
      <c r="Q15" s="37"/>
      <c r="R15" s="37"/>
      <c r="S15" s="37">
        <f t="shared" si="6"/>
        <v>0</v>
      </c>
      <c r="T15" s="128">
        <f t="shared" si="7"/>
        <v>0</v>
      </c>
      <c r="U15" s="37"/>
      <c r="V15" s="37"/>
      <c r="W15" s="37"/>
      <c r="X15" s="37"/>
      <c r="Y15" s="37">
        <f t="shared" si="8"/>
        <v>0</v>
      </c>
      <c r="Z15" s="128">
        <f t="shared" si="9"/>
        <v>0</v>
      </c>
      <c r="AE15" s="37"/>
      <c r="AF15" s="37"/>
      <c r="AG15" s="37"/>
      <c r="AH15" s="37"/>
      <c r="AJ15" s="281" t="e">
        <f t="shared" si="10"/>
        <v>#N/A</v>
      </c>
    </row>
    <row r="16" spans="1:38" ht="20.100000000000001" hidden="1" customHeight="1" outlineLevel="2">
      <c r="A16" s="36" t="s">
        <v>2107</v>
      </c>
      <c r="B16" s="121" t="s">
        <v>479</v>
      </c>
      <c r="C16" s="37">
        <f t="shared" si="0"/>
        <v>83</v>
      </c>
      <c r="D16" s="37">
        <f t="shared" si="0"/>
        <v>0</v>
      </c>
      <c r="E16" s="37">
        <f t="shared" si="0"/>
        <v>0</v>
      </c>
      <c r="F16" s="37">
        <f t="shared" si="1"/>
        <v>83</v>
      </c>
      <c r="G16" s="37">
        <f t="shared" si="2"/>
        <v>0</v>
      </c>
      <c r="H16" s="128">
        <f t="shared" si="3"/>
        <v>0</v>
      </c>
      <c r="I16" s="37">
        <v>81</v>
      </c>
      <c r="J16" s="37"/>
      <c r="K16" s="37">
        <f t="shared" si="11"/>
        <v>0</v>
      </c>
      <c r="L16" s="37">
        <f t="shared" si="12"/>
        <v>81</v>
      </c>
      <c r="M16" s="37">
        <f t="shared" si="4"/>
        <v>0</v>
      </c>
      <c r="N16" s="128">
        <f t="shared" si="5"/>
        <v>0</v>
      </c>
      <c r="O16" s="37"/>
      <c r="P16" s="37"/>
      <c r="Q16" s="37"/>
      <c r="R16" s="37"/>
      <c r="S16" s="37">
        <f t="shared" si="6"/>
        <v>0</v>
      </c>
      <c r="T16" s="128">
        <f t="shared" si="7"/>
        <v>0</v>
      </c>
      <c r="U16" s="37">
        <v>2</v>
      </c>
      <c r="V16" s="37"/>
      <c r="W16" s="37"/>
      <c r="X16" s="37">
        <v>2</v>
      </c>
      <c r="Y16" s="37">
        <f t="shared" si="8"/>
        <v>0</v>
      </c>
      <c r="Z16" s="128">
        <f t="shared" si="9"/>
        <v>0</v>
      </c>
      <c r="AE16" s="37"/>
      <c r="AF16" s="37"/>
      <c r="AG16" s="37"/>
      <c r="AH16" s="37"/>
      <c r="AJ16" s="281" t="e">
        <f t="shared" si="10"/>
        <v>#N/A</v>
      </c>
    </row>
    <row r="17" spans="1:36" ht="20.100000000000001" hidden="1" customHeight="1" outlineLevel="2">
      <c r="A17" s="36" t="s">
        <v>2108</v>
      </c>
      <c r="B17" s="121" t="s">
        <v>480</v>
      </c>
      <c r="C17" s="37">
        <f t="shared" si="0"/>
        <v>3</v>
      </c>
      <c r="D17" s="37">
        <f t="shared" si="0"/>
        <v>0</v>
      </c>
      <c r="E17" s="37">
        <f t="shared" si="0"/>
        <v>0</v>
      </c>
      <c r="F17" s="37">
        <f t="shared" si="1"/>
        <v>3</v>
      </c>
      <c r="G17" s="37">
        <f t="shared" si="2"/>
        <v>0</v>
      </c>
      <c r="H17" s="128">
        <f t="shared" si="3"/>
        <v>0</v>
      </c>
      <c r="I17" s="37">
        <v>3</v>
      </c>
      <c r="J17" s="37"/>
      <c r="K17" s="37">
        <f t="shared" si="11"/>
        <v>0</v>
      </c>
      <c r="L17" s="37">
        <f t="shared" si="12"/>
        <v>3</v>
      </c>
      <c r="M17" s="37">
        <f t="shared" si="4"/>
        <v>0</v>
      </c>
      <c r="N17" s="128">
        <f t="shared" si="5"/>
        <v>0</v>
      </c>
      <c r="O17" s="37"/>
      <c r="P17" s="37"/>
      <c r="Q17" s="37"/>
      <c r="R17" s="37"/>
      <c r="S17" s="37">
        <f t="shared" si="6"/>
        <v>0</v>
      </c>
      <c r="T17" s="128">
        <f t="shared" si="7"/>
        <v>0</v>
      </c>
      <c r="U17" s="37"/>
      <c r="V17" s="37"/>
      <c r="W17" s="37"/>
      <c r="X17" s="37"/>
      <c r="Y17" s="37">
        <f t="shared" si="8"/>
        <v>0</v>
      </c>
      <c r="Z17" s="128">
        <f t="shared" si="9"/>
        <v>0</v>
      </c>
      <c r="AE17" s="37"/>
      <c r="AF17" s="37"/>
      <c r="AG17" s="37"/>
      <c r="AH17" s="37"/>
      <c r="AJ17" s="281" t="e">
        <f t="shared" si="10"/>
        <v>#N/A</v>
      </c>
    </row>
    <row r="18" spans="1:36" ht="20.100000000000001" hidden="1" customHeight="1" outlineLevel="2">
      <c r="A18" s="36" t="s">
        <v>2109</v>
      </c>
      <c r="B18" s="121" t="s">
        <v>481</v>
      </c>
      <c r="C18" s="37">
        <f t="shared" si="0"/>
        <v>0</v>
      </c>
      <c r="D18" s="37">
        <f t="shared" si="0"/>
        <v>0</v>
      </c>
      <c r="E18" s="37">
        <f t="shared" si="0"/>
        <v>0</v>
      </c>
      <c r="F18" s="37">
        <f t="shared" si="1"/>
        <v>0</v>
      </c>
      <c r="G18" s="37">
        <f t="shared" si="2"/>
        <v>0</v>
      </c>
      <c r="H18" s="128">
        <f t="shared" si="3"/>
        <v>0</v>
      </c>
      <c r="I18" s="37">
        <v>0</v>
      </c>
      <c r="J18" s="37"/>
      <c r="K18" s="37">
        <f t="shared" si="11"/>
        <v>0</v>
      </c>
      <c r="L18" s="37">
        <f t="shared" si="12"/>
        <v>0</v>
      </c>
      <c r="M18" s="37">
        <f t="shared" si="4"/>
        <v>0</v>
      </c>
      <c r="N18" s="128">
        <f t="shared" si="5"/>
        <v>0</v>
      </c>
      <c r="O18" s="37"/>
      <c r="P18" s="37"/>
      <c r="Q18" s="37"/>
      <c r="R18" s="37"/>
      <c r="S18" s="37">
        <f t="shared" si="6"/>
        <v>0</v>
      </c>
      <c r="T18" s="128">
        <f t="shared" si="7"/>
        <v>0</v>
      </c>
      <c r="U18" s="37"/>
      <c r="V18" s="37"/>
      <c r="W18" s="37"/>
      <c r="X18" s="37"/>
      <c r="Y18" s="37">
        <f t="shared" si="8"/>
        <v>0</v>
      </c>
      <c r="Z18" s="128">
        <f t="shared" si="9"/>
        <v>0</v>
      </c>
      <c r="AE18" s="37"/>
      <c r="AF18" s="37"/>
      <c r="AG18" s="37"/>
      <c r="AH18" s="37"/>
      <c r="AJ18" s="281" t="e">
        <f t="shared" si="10"/>
        <v>#N/A</v>
      </c>
    </row>
    <row r="19" spans="1:36" ht="20.100000000000001" hidden="1" customHeight="1" outlineLevel="2">
      <c r="A19" s="36" t="s">
        <v>2110</v>
      </c>
      <c r="B19" s="121" t="s">
        <v>482</v>
      </c>
      <c r="C19" s="37">
        <f t="shared" si="0"/>
        <v>78</v>
      </c>
      <c r="D19" s="37">
        <f t="shared" si="0"/>
        <v>0</v>
      </c>
      <c r="E19" s="37">
        <f t="shared" si="0"/>
        <v>0</v>
      </c>
      <c r="F19" s="37">
        <f t="shared" si="1"/>
        <v>78</v>
      </c>
      <c r="G19" s="37">
        <f t="shared" si="2"/>
        <v>0</v>
      </c>
      <c r="H19" s="128">
        <f t="shared" si="3"/>
        <v>0</v>
      </c>
      <c r="I19" s="37">
        <v>72</v>
      </c>
      <c r="J19" s="37"/>
      <c r="K19" s="37">
        <f t="shared" si="11"/>
        <v>0</v>
      </c>
      <c r="L19" s="37">
        <f t="shared" si="12"/>
        <v>72</v>
      </c>
      <c r="M19" s="37">
        <f t="shared" si="4"/>
        <v>0</v>
      </c>
      <c r="N19" s="128">
        <f t="shared" si="5"/>
        <v>0</v>
      </c>
      <c r="O19" s="37"/>
      <c r="P19" s="37"/>
      <c r="Q19" s="37"/>
      <c r="R19" s="37"/>
      <c r="S19" s="37">
        <f t="shared" si="6"/>
        <v>0</v>
      </c>
      <c r="T19" s="128">
        <f t="shared" si="7"/>
        <v>0</v>
      </c>
      <c r="U19" s="37">
        <v>6</v>
      </c>
      <c r="V19" s="37"/>
      <c r="W19" s="37"/>
      <c r="X19" s="37">
        <v>6</v>
      </c>
      <c r="Y19" s="37">
        <f t="shared" si="8"/>
        <v>0</v>
      </c>
      <c r="Z19" s="128">
        <f t="shared" si="9"/>
        <v>0</v>
      </c>
      <c r="AE19" s="37"/>
      <c r="AF19" s="37"/>
      <c r="AG19" s="37"/>
      <c r="AH19" s="37"/>
      <c r="AJ19" s="281" t="e">
        <f t="shared" si="10"/>
        <v>#N/A</v>
      </c>
    </row>
    <row r="20" spans="1:36" ht="20.100000000000001" hidden="1" customHeight="1" outlineLevel="1" collapsed="1">
      <c r="A20" s="34" t="s">
        <v>2111</v>
      </c>
      <c r="B20" s="121" t="s">
        <v>483</v>
      </c>
      <c r="C20" s="35">
        <f t="shared" si="0"/>
        <v>1278</v>
      </c>
      <c r="D20" s="35">
        <f t="shared" si="0"/>
        <v>0</v>
      </c>
      <c r="E20" s="35">
        <f t="shared" si="0"/>
        <v>0</v>
      </c>
      <c r="F20" s="35">
        <f t="shared" si="1"/>
        <v>1278</v>
      </c>
      <c r="G20" s="35">
        <f t="shared" si="2"/>
        <v>0</v>
      </c>
      <c r="H20" s="127">
        <f t="shared" si="3"/>
        <v>0</v>
      </c>
      <c r="I20" s="35">
        <f>SUM(I21:I28)</f>
        <v>1243</v>
      </c>
      <c r="J20" s="35">
        <f>SUM(J21:J28)</f>
        <v>0</v>
      </c>
      <c r="K20" s="35">
        <f>SUM(K21:K28)</f>
        <v>0</v>
      </c>
      <c r="L20" s="35">
        <f t="shared" si="12"/>
        <v>1243</v>
      </c>
      <c r="M20" s="35">
        <f t="shared" si="4"/>
        <v>0</v>
      </c>
      <c r="N20" s="127">
        <f t="shared" si="5"/>
        <v>0</v>
      </c>
      <c r="O20" s="35">
        <f>SUM(O21:O28)</f>
        <v>0</v>
      </c>
      <c r="P20" s="35">
        <f>SUM(P21:P28)</f>
        <v>0</v>
      </c>
      <c r="Q20" s="35">
        <f>SUM(Q21:Q28)</f>
        <v>0</v>
      </c>
      <c r="R20" s="35">
        <f>SUM(R21:R28)</f>
        <v>0</v>
      </c>
      <c r="S20" s="35">
        <f t="shared" si="6"/>
        <v>0</v>
      </c>
      <c r="T20" s="127">
        <f t="shared" si="7"/>
        <v>0</v>
      </c>
      <c r="U20" s="35">
        <f>SUM(U21:U28)</f>
        <v>35</v>
      </c>
      <c r="V20" s="35">
        <f>SUM(V21:V28)</f>
        <v>0</v>
      </c>
      <c r="W20" s="35">
        <f>SUM(W21:W28)</f>
        <v>0</v>
      </c>
      <c r="X20" s="35">
        <f>SUM(X21:X28)</f>
        <v>35</v>
      </c>
      <c r="Y20" s="35">
        <f t="shared" si="8"/>
        <v>0</v>
      </c>
      <c r="Z20" s="127">
        <f t="shared" si="9"/>
        <v>0</v>
      </c>
      <c r="AE20" s="35">
        <f>SUM(AE21:AE28)</f>
        <v>0</v>
      </c>
      <c r="AF20" s="35">
        <f>SUM(AF21:AF28)</f>
        <v>0</v>
      </c>
      <c r="AG20" s="35">
        <f>SUM(AG21:AG28)</f>
        <v>0</v>
      </c>
      <c r="AH20" s="35">
        <f>SUM(AH21:AH28)</f>
        <v>0</v>
      </c>
      <c r="AJ20" s="281" t="e">
        <f t="shared" si="10"/>
        <v>#N/A</v>
      </c>
    </row>
    <row r="21" spans="1:36" ht="20.100000000000001" hidden="1" customHeight="1" outlineLevel="2">
      <c r="A21" s="36" t="s">
        <v>2112</v>
      </c>
      <c r="B21" s="121" t="s">
        <v>472</v>
      </c>
      <c r="C21" s="37">
        <f t="shared" si="0"/>
        <v>649</v>
      </c>
      <c r="D21" s="37">
        <f t="shared" si="0"/>
        <v>0</v>
      </c>
      <c r="E21" s="37">
        <f t="shared" si="0"/>
        <v>0</v>
      </c>
      <c r="F21" s="37">
        <f t="shared" si="1"/>
        <v>649</v>
      </c>
      <c r="G21" s="37">
        <f t="shared" si="2"/>
        <v>0</v>
      </c>
      <c r="H21" s="128">
        <f t="shared" si="3"/>
        <v>0</v>
      </c>
      <c r="I21" s="37">
        <v>634</v>
      </c>
      <c r="J21" s="37"/>
      <c r="K21" s="37">
        <f t="shared" ref="K21:K28" si="13">SUM(AE21:AH21)</f>
        <v>0</v>
      </c>
      <c r="L21" s="37">
        <f t="shared" si="12"/>
        <v>634</v>
      </c>
      <c r="M21" s="37">
        <f t="shared" si="4"/>
        <v>0</v>
      </c>
      <c r="N21" s="128">
        <f t="shared" si="5"/>
        <v>0</v>
      </c>
      <c r="O21" s="37"/>
      <c r="P21" s="37"/>
      <c r="Q21" s="37"/>
      <c r="R21" s="37"/>
      <c r="S21" s="37">
        <f t="shared" si="6"/>
        <v>0</v>
      </c>
      <c r="T21" s="128">
        <f t="shared" si="7"/>
        <v>0</v>
      </c>
      <c r="U21" s="37">
        <v>15</v>
      </c>
      <c r="V21" s="37"/>
      <c r="W21" s="37"/>
      <c r="X21" s="37">
        <v>15</v>
      </c>
      <c r="Y21" s="37">
        <f t="shared" si="8"/>
        <v>0</v>
      </c>
      <c r="Z21" s="128">
        <f t="shared" si="9"/>
        <v>0</v>
      </c>
      <c r="AE21" s="37"/>
      <c r="AF21" s="37"/>
      <c r="AG21" s="37"/>
      <c r="AH21" s="37"/>
      <c r="AJ21" s="281" t="e">
        <f t="shared" si="10"/>
        <v>#N/A</v>
      </c>
    </row>
    <row r="22" spans="1:36" ht="20.100000000000001" hidden="1" customHeight="1" outlineLevel="2">
      <c r="A22" s="36" t="s">
        <v>2113</v>
      </c>
      <c r="B22" s="121" t="s">
        <v>473</v>
      </c>
      <c r="C22" s="37">
        <f t="shared" si="0"/>
        <v>437</v>
      </c>
      <c r="D22" s="37">
        <f t="shared" si="0"/>
        <v>0</v>
      </c>
      <c r="E22" s="37">
        <f t="shared" si="0"/>
        <v>0</v>
      </c>
      <c r="F22" s="37">
        <f t="shared" si="1"/>
        <v>437</v>
      </c>
      <c r="G22" s="37">
        <f t="shared" si="2"/>
        <v>0</v>
      </c>
      <c r="H22" s="128">
        <f t="shared" si="3"/>
        <v>0</v>
      </c>
      <c r="I22" s="37">
        <v>417</v>
      </c>
      <c r="J22" s="37"/>
      <c r="K22" s="37">
        <f t="shared" si="13"/>
        <v>0</v>
      </c>
      <c r="L22" s="37">
        <f t="shared" si="12"/>
        <v>417</v>
      </c>
      <c r="M22" s="37">
        <f t="shared" si="4"/>
        <v>0</v>
      </c>
      <c r="N22" s="128">
        <f t="shared" si="5"/>
        <v>0</v>
      </c>
      <c r="O22" s="37"/>
      <c r="P22" s="37"/>
      <c r="Q22" s="37"/>
      <c r="R22" s="37"/>
      <c r="S22" s="37">
        <f t="shared" si="6"/>
        <v>0</v>
      </c>
      <c r="T22" s="128">
        <f t="shared" si="7"/>
        <v>0</v>
      </c>
      <c r="U22" s="37">
        <v>20</v>
      </c>
      <c r="V22" s="37"/>
      <c r="W22" s="37"/>
      <c r="X22" s="37">
        <v>20</v>
      </c>
      <c r="Y22" s="37">
        <f t="shared" si="8"/>
        <v>0</v>
      </c>
      <c r="Z22" s="128">
        <f t="shared" si="9"/>
        <v>0</v>
      </c>
      <c r="AE22" s="37"/>
      <c r="AF22" s="37"/>
      <c r="AG22" s="37"/>
      <c r="AH22" s="37"/>
      <c r="AJ22" s="281" t="e">
        <f t="shared" si="10"/>
        <v>#N/A</v>
      </c>
    </row>
    <row r="23" spans="1:36" ht="20.100000000000001" hidden="1" customHeight="1" outlineLevel="2">
      <c r="A23" s="36" t="s">
        <v>2114</v>
      </c>
      <c r="B23" s="121" t="s">
        <v>474</v>
      </c>
      <c r="C23" s="37">
        <f t="shared" si="0"/>
        <v>12</v>
      </c>
      <c r="D23" s="37">
        <f t="shared" si="0"/>
        <v>0</v>
      </c>
      <c r="E23" s="37">
        <f t="shared" si="0"/>
        <v>0</v>
      </c>
      <c r="F23" s="37">
        <f t="shared" si="1"/>
        <v>12</v>
      </c>
      <c r="G23" s="37">
        <f t="shared" si="2"/>
        <v>0</v>
      </c>
      <c r="H23" s="128">
        <f t="shared" si="3"/>
        <v>0</v>
      </c>
      <c r="I23" s="37">
        <v>12</v>
      </c>
      <c r="J23" s="37"/>
      <c r="K23" s="37">
        <f t="shared" si="13"/>
        <v>0</v>
      </c>
      <c r="L23" s="37">
        <f t="shared" si="12"/>
        <v>12</v>
      </c>
      <c r="M23" s="37">
        <f t="shared" si="4"/>
        <v>0</v>
      </c>
      <c r="N23" s="128">
        <f t="shared" si="5"/>
        <v>0</v>
      </c>
      <c r="O23" s="37"/>
      <c r="P23" s="37"/>
      <c r="Q23" s="37"/>
      <c r="R23" s="37"/>
      <c r="S23" s="37">
        <f t="shared" si="6"/>
        <v>0</v>
      </c>
      <c r="T23" s="128">
        <f t="shared" si="7"/>
        <v>0</v>
      </c>
      <c r="U23" s="37"/>
      <c r="V23" s="37"/>
      <c r="W23" s="37"/>
      <c r="X23" s="37"/>
      <c r="Y23" s="37">
        <f t="shared" si="8"/>
        <v>0</v>
      </c>
      <c r="Z23" s="128">
        <f t="shared" si="9"/>
        <v>0</v>
      </c>
      <c r="AE23" s="37"/>
      <c r="AF23" s="37"/>
      <c r="AG23" s="37"/>
      <c r="AH23" s="37"/>
      <c r="AJ23" s="281" t="e">
        <f t="shared" si="10"/>
        <v>#N/A</v>
      </c>
    </row>
    <row r="24" spans="1:36" ht="20.100000000000001" hidden="1" customHeight="1" outlineLevel="2">
      <c r="A24" s="36" t="s">
        <v>2115</v>
      </c>
      <c r="B24" s="121" t="s">
        <v>484</v>
      </c>
      <c r="C24" s="37">
        <f t="shared" si="0"/>
        <v>118</v>
      </c>
      <c r="D24" s="37">
        <f t="shared" si="0"/>
        <v>0</v>
      </c>
      <c r="E24" s="37">
        <f t="shared" si="0"/>
        <v>0</v>
      </c>
      <c r="F24" s="37">
        <f t="shared" si="1"/>
        <v>118</v>
      </c>
      <c r="G24" s="37">
        <f t="shared" si="2"/>
        <v>0</v>
      </c>
      <c r="H24" s="128">
        <f t="shared" si="3"/>
        <v>0</v>
      </c>
      <c r="I24" s="37">
        <v>118</v>
      </c>
      <c r="J24" s="37"/>
      <c r="K24" s="37">
        <f t="shared" si="13"/>
        <v>0</v>
      </c>
      <c r="L24" s="37">
        <f t="shared" si="12"/>
        <v>118</v>
      </c>
      <c r="M24" s="37">
        <f t="shared" si="4"/>
        <v>0</v>
      </c>
      <c r="N24" s="128">
        <f t="shared" si="5"/>
        <v>0</v>
      </c>
      <c r="O24" s="37"/>
      <c r="P24" s="37"/>
      <c r="Q24" s="37"/>
      <c r="R24" s="37"/>
      <c r="S24" s="37">
        <f t="shared" si="6"/>
        <v>0</v>
      </c>
      <c r="T24" s="128">
        <f t="shared" si="7"/>
        <v>0</v>
      </c>
      <c r="U24" s="37"/>
      <c r="V24" s="37"/>
      <c r="W24" s="37"/>
      <c r="X24" s="37"/>
      <c r="Y24" s="37">
        <f t="shared" si="8"/>
        <v>0</v>
      </c>
      <c r="Z24" s="128">
        <f t="shared" si="9"/>
        <v>0</v>
      </c>
      <c r="AE24" s="37"/>
      <c r="AF24" s="37"/>
      <c r="AG24" s="37"/>
      <c r="AH24" s="37"/>
      <c r="AJ24" s="281" t="e">
        <f t="shared" si="10"/>
        <v>#N/A</v>
      </c>
    </row>
    <row r="25" spans="1:36" ht="20.100000000000001" hidden="1" customHeight="1" outlineLevel="2">
      <c r="A25" s="36" t="s">
        <v>2116</v>
      </c>
      <c r="B25" s="121" t="s">
        <v>485</v>
      </c>
      <c r="C25" s="37">
        <f t="shared" si="0"/>
        <v>0</v>
      </c>
      <c r="D25" s="37">
        <f t="shared" si="0"/>
        <v>0</v>
      </c>
      <c r="E25" s="37">
        <f t="shared" si="0"/>
        <v>0</v>
      </c>
      <c r="F25" s="37">
        <f t="shared" si="1"/>
        <v>0</v>
      </c>
      <c r="G25" s="37">
        <f t="shared" si="2"/>
        <v>0</v>
      </c>
      <c r="H25" s="128">
        <f t="shared" si="3"/>
        <v>0</v>
      </c>
      <c r="I25" s="37">
        <v>0</v>
      </c>
      <c r="J25" s="37"/>
      <c r="K25" s="37">
        <f t="shared" si="13"/>
        <v>0</v>
      </c>
      <c r="L25" s="37">
        <f t="shared" si="12"/>
        <v>0</v>
      </c>
      <c r="M25" s="37">
        <f t="shared" si="4"/>
        <v>0</v>
      </c>
      <c r="N25" s="128">
        <f t="shared" si="5"/>
        <v>0</v>
      </c>
      <c r="O25" s="37"/>
      <c r="P25" s="37"/>
      <c r="Q25" s="37"/>
      <c r="R25" s="37"/>
      <c r="S25" s="37">
        <f t="shared" si="6"/>
        <v>0</v>
      </c>
      <c r="T25" s="128">
        <f t="shared" si="7"/>
        <v>0</v>
      </c>
      <c r="U25" s="37"/>
      <c r="V25" s="37"/>
      <c r="W25" s="37"/>
      <c r="X25" s="37"/>
      <c r="Y25" s="37">
        <f t="shared" si="8"/>
        <v>0</v>
      </c>
      <c r="Z25" s="128">
        <f t="shared" si="9"/>
        <v>0</v>
      </c>
      <c r="AE25" s="37"/>
      <c r="AF25" s="37"/>
      <c r="AG25" s="37"/>
      <c r="AH25" s="37"/>
      <c r="AJ25" s="281" t="e">
        <f t="shared" si="10"/>
        <v>#N/A</v>
      </c>
    </row>
    <row r="26" spans="1:36" ht="20.100000000000001" hidden="1" customHeight="1" outlineLevel="2">
      <c r="A26" s="36" t="s">
        <v>2117</v>
      </c>
      <c r="B26" s="121" t="s">
        <v>486</v>
      </c>
      <c r="C26" s="37">
        <f t="shared" si="0"/>
        <v>50</v>
      </c>
      <c r="D26" s="37">
        <f t="shared" si="0"/>
        <v>0</v>
      </c>
      <c r="E26" s="37">
        <f t="shared" si="0"/>
        <v>0</v>
      </c>
      <c r="F26" s="37">
        <f t="shared" si="1"/>
        <v>50</v>
      </c>
      <c r="G26" s="37">
        <f t="shared" si="2"/>
        <v>0</v>
      </c>
      <c r="H26" s="128">
        <f t="shared" si="3"/>
        <v>0</v>
      </c>
      <c r="I26" s="37">
        <v>50</v>
      </c>
      <c r="J26" s="37"/>
      <c r="K26" s="37">
        <f t="shared" si="13"/>
        <v>0</v>
      </c>
      <c r="L26" s="37">
        <f t="shared" si="12"/>
        <v>50</v>
      </c>
      <c r="M26" s="37">
        <f t="shared" si="4"/>
        <v>0</v>
      </c>
      <c r="N26" s="128">
        <f t="shared" si="5"/>
        <v>0</v>
      </c>
      <c r="O26" s="37"/>
      <c r="P26" s="37"/>
      <c r="Q26" s="37"/>
      <c r="R26" s="37"/>
      <c r="S26" s="37">
        <f t="shared" si="6"/>
        <v>0</v>
      </c>
      <c r="T26" s="128">
        <f t="shared" si="7"/>
        <v>0</v>
      </c>
      <c r="U26" s="37"/>
      <c r="V26" s="37"/>
      <c r="W26" s="37"/>
      <c r="X26" s="37"/>
      <c r="Y26" s="37">
        <f t="shared" si="8"/>
        <v>0</v>
      </c>
      <c r="Z26" s="128">
        <f t="shared" si="9"/>
        <v>0</v>
      </c>
      <c r="AE26" s="37"/>
      <c r="AF26" s="37"/>
      <c r="AG26" s="37"/>
      <c r="AH26" s="37"/>
      <c r="AJ26" s="281" t="e">
        <f t="shared" si="10"/>
        <v>#N/A</v>
      </c>
    </row>
    <row r="27" spans="1:36" ht="20.100000000000001" hidden="1" customHeight="1" outlineLevel="2">
      <c r="A27" s="36" t="s">
        <v>2118</v>
      </c>
      <c r="B27" s="121" t="s">
        <v>481</v>
      </c>
      <c r="C27" s="37">
        <f t="shared" si="0"/>
        <v>0</v>
      </c>
      <c r="D27" s="37">
        <f t="shared" si="0"/>
        <v>0</v>
      </c>
      <c r="E27" s="37">
        <f t="shared" si="0"/>
        <v>0</v>
      </c>
      <c r="F27" s="37">
        <f t="shared" si="1"/>
        <v>0</v>
      </c>
      <c r="G27" s="37">
        <f t="shared" si="2"/>
        <v>0</v>
      </c>
      <c r="H27" s="128">
        <f t="shared" si="3"/>
        <v>0</v>
      </c>
      <c r="I27" s="37">
        <v>0</v>
      </c>
      <c r="J27" s="37"/>
      <c r="K27" s="37">
        <f t="shared" si="13"/>
        <v>0</v>
      </c>
      <c r="L27" s="37">
        <f t="shared" si="12"/>
        <v>0</v>
      </c>
      <c r="M27" s="37">
        <f t="shared" si="4"/>
        <v>0</v>
      </c>
      <c r="N27" s="128">
        <f t="shared" si="5"/>
        <v>0</v>
      </c>
      <c r="O27" s="37"/>
      <c r="P27" s="37"/>
      <c r="Q27" s="37"/>
      <c r="R27" s="37"/>
      <c r="S27" s="37">
        <f t="shared" si="6"/>
        <v>0</v>
      </c>
      <c r="T27" s="128">
        <f t="shared" si="7"/>
        <v>0</v>
      </c>
      <c r="U27" s="37"/>
      <c r="V27" s="37"/>
      <c r="W27" s="37"/>
      <c r="X27" s="37"/>
      <c r="Y27" s="37">
        <f t="shared" si="8"/>
        <v>0</v>
      </c>
      <c r="Z27" s="128">
        <f t="shared" si="9"/>
        <v>0</v>
      </c>
      <c r="AE27" s="37"/>
      <c r="AF27" s="37"/>
      <c r="AG27" s="37"/>
      <c r="AH27" s="37"/>
      <c r="AJ27" s="281" t="e">
        <f t="shared" si="10"/>
        <v>#N/A</v>
      </c>
    </row>
    <row r="28" spans="1:36" ht="20.100000000000001" hidden="1" customHeight="1" outlineLevel="2">
      <c r="A28" s="36" t="s">
        <v>2119</v>
      </c>
      <c r="B28" s="121" t="s">
        <v>487</v>
      </c>
      <c r="C28" s="37">
        <f t="shared" si="0"/>
        <v>12</v>
      </c>
      <c r="D28" s="37">
        <f t="shared" si="0"/>
        <v>0</v>
      </c>
      <c r="E28" s="37">
        <f t="shared" si="0"/>
        <v>0</v>
      </c>
      <c r="F28" s="37">
        <f t="shared" si="1"/>
        <v>12</v>
      </c>
      <c r="G28" s="37">
        <f t="shared" si="2"/>
        <v>0</v>
      </c>
      <c r="H28" s="128">
        <f t="shared" si="3"/>
        <v>0</v>
      </c>
      <c r="I28" s="37">
        <v>12</v>
      </c>
      <c r="J28" s="37"/>
      <c r="K28" s="37">
        <f t="shared" si="13"/>
        <v>0</v>
      </c>
      <c r="L28" s="37">
        <f t="shared" si="12"/>
        <v>12</v>
      </c>
      <c r="M28" s="37">
        <f t="shared" si="4"/>
        <v>0</v>
      </c>
      <c r="N28" s="128">
        <f t="shared" si="5"/>
        <v>0</v>
      </c>
      <c r="O28" s="37"/>
      <c r="P28" s="37"/>
      <c r="Q28" s="37"/>
      <c r="R28" s="37"/>
      <c r="S28" s="37">
        <f t="shared" si="6"/>
        <v>0</v>
      </c>
      <c r="T28" s="128">
        <f t="shared" si="7"/>
        <v>0</v>
      </c>
      <c r="U28" s="37"/>
      <c r="V28" s="37"/>
      <c r="W28" s="37"/>
      <c r="X28" s="37"/>
      <c r="Y28" s="37">
        <f t="shared" si="8"/>
        <v>0</v>
      </c>
      <c r="Z28" s="128">
        <f t="shared" si="9"/>
        <v>0</v>
      </c>
      <c r="AE28" s="37"/>
      <c r="AF28" s="37"/>
      <c r="AG28" s="37"/>
      <c r="AH28" s="37"/>
      <c r="AJ28" s="281" t="e">
        <f t="shared" si="10"/>
        <v>#N/A</v>
      </c>
    </row>
    <row r="29" spans="1:36" ht="20.100000000000001" hidden="1" customHeight="1" outlineLevel="1" collapsed="1">
      <c r="A29" s="34" t="s">
        <v>2120</v>
      </c>
      <c r="B29" s="121" t="s">
        <v>488</v>
      </c>
      <c r="C29" s="35">
        <f t="shared" si="0"/>
        <v>19329</v>
      </c>
      <c r="D29" s="35">
        <f t="shared" si="0"/>
        <v>0</v>
      </c>
      <c r="E29" s="35">
        <f t="shared" si="0"/>
        <v>-362</v>
      </c>
      <c r="F29" s="35">
        <f t="shared" si="1"/>
        <v>18967</v>
      </c>
      <c r="G29" s="35">
        <f t="shared" si="2"/>
        <v>-362</v>
      </c>
      <c r="H29" s="127">
        <f t="shared" si="3"/>
        <v>-1.872833566144136</v>
      </c>
      <c r="I29" s="35">
        <f>SUM(I30:I40)</f>
        <v>11376</v>
      </c>
      <c r="J29" s="35">
        <f>SUM(J30:J40)</f>
        <v>0</v>
      </c>
      <c r="K29" s="35">
        <f>SUM(K30:K40)</f>
        <v>279</v>
      </c>
      <c r="L29" s="35">
        <f t="shared" si="12"/>
        <v>11655</v>
      </c>
      <c r="M29" s="35">
        <f t="shared" si="4"/>
        <v>279</v>
      </c>
      <c r="N29" s="127">
        <f t="shared" si="5"/>
        <v>2.45253164556962</v>
      </c>
      <c r="O29" s="35">
        <f>SUM(O30:O40)</f>
        <v>3987</v>
      </c>
      <c r="P29" s="35">
        <f>SUM(P30:P40)</f>
        <v>0</v>
      </c>
      <c r="Q29" s="35">
        <f>SUM(Q30:Q40)</f>
        <v>-298</v>
      </c>
      <c r="R29" s="35">
        <f>SUM(R30:R40)</f>
        <v>3689</v>
      </c>
      <c r="S29" s="35">
        <f t="shared" si="6"/>
        <v>-298</v>
      </c>
      <c r="T29" s="127">
        <f t="shared" si="7"/>
        <v>-7.4742914472034112</v>
      </c>
      <c r="U29" s="35">
        <f>SUM(U30:U40)</f>
        <v>3966</v>
      </c>
      <c r="V29" s="35">
        <f>SUM(V30:V40)</f>
        <v>0</v>
      </c>
      <c r="W29" s="35">
        <f>SUM(W30:W40)</f>
        <v>-343</v>
      </c>
      <c r="X29" s="35">
        <f>SUM(X30:X40)</f>
        <v>3623</v>
      </c>
      <c r="Y29" s="35">
        <f t="shared" si="8"/>
        <v>-343</v>
      </c>
      <c r="Z29" s="127">
        <f t="shared" si="9"/>
        <v>-8.6485123550176493</v>
      </c>
      <c r="AE29" s="35">
        <f>SUM(AE30:AE40)</f>
        <v>0</v>
      </c>
      <c r="AF29" s="35">
        <f>SUM(AF30:AF40)</f>
        <v>279</v>
      </c>
      <c r="AG29" s="35">
        <f>SUM(AG30:AG40)</f>
        <v>0</v>
      </c>
      <c r="AH29" s="35">
        <f>SUM(AH30:AH40)</f>
        <v>0</v>
      </c>
      <c r="AJ29" s="281" t="e">
        <f t="shared" si="10"/>
        <v>#N/A</v>
      </c>
    </row>
    <row r="30" spans="1:36" ht="20.100000000000001" hidden="1" customHeight="1" outlineLevel="2">
      <c r="A30" s="36" t="s">
        <v>2121</v>
      </c>
      <c r="B30" s="121" t="s">
        <v>472</v>
      </c>
      <c r="C30" s="37">
        <f t="shared" si="0"/>
        <v>7170</v>
      </c>
      <c r="D30" s="37">
        <f t="shared" si="0"/>
        <v>0</v>
      </c>
      <c r="E30" s="37">
        <f t="shared" si="0"/>
        <v>0</v>
      </c>
      <c r="F30" s="37">
        <f t="shared" si="1"/>
        <v>7170</v>
      </c>
      <c r="G30" s="37">
        <f t="shared" si="2"/>
        <v>0</v>
      </c>
      <c r="H30" s="128">
        <f t="shared" si="3"/>
        <v>0</v>
      </c>
      <c r="I30" s="37">
        <v>4175</v>
      </c>
      <c r="J30" s="37"/>
      <c r="K30" s="37">
        <f t="shared" ref="K30:K40" si="14">SUM(AE30:AH30)</f>
        <v>0</v>
      </c>
      <c r="L30" s="37">
        <f t="shared" si="12"/>
        <v>4175</v>
      </c>
      <c r="M30" s="37">
        <f t="shared" si="4"/>
        <v>0</v>
      </c>
      <c r="N30" s="128">
        <f t="shared" si="5"/>
        <v>0</v>
      </c>
      <c r="O30" s="37">
        <v>693</v>
      </c>
      <c r="P30" s="37"/>
      <c r="Q30" s="37">
        <v>0</v>
      </c>
      <c r="R30" s="37">
        <v>693</v>
      </c>
      <c r="S30" s="37">
        <f t="shared" si="6"/>
        <v>0</v>
      </c>
      <c r="T30" s="128">
        <f t="shared" si="7"/>
        <v>0</v>
      </c>
      <c r="U30" s="38">
        <f>2325-23</f>
        <v>2302</v>
      </c>
      <c r="V30" s="37"/>
      <c r="W30" s="37"/>
      <c r="X30" s="38">
        <f>2325-23</f>
        <v>2302</v>
      </c>
      <c r="Y30" s="37">
        <f t="shared" si="8"/>
        <v>0</v>
      </c>
      <c r="Z30" s="128">
        <f t="shared" si="9"/>
        <v>0</v>
      </c>
      <c r="AE30" s="37"/>
      <c r="AF30" s="37"/>
      <c r="AG30" s="37"/>
      <c r="AH30" s="37"/>
      <c r="AJ30" s="281">
        <f t="shared" si="10"/>
        <v>-8</v>
      </c>
    </row>
    <row r="31" spans="1:36" ht="20.100000000000001" hidden="1" customHeight="1" outlineLevel="2">
      <c r="A31" s="36" t="s">
        <v>2055</v>
      </c>
      <c r="B31" s="121" t="s">
        <v>473</v>
      </c>
      <c r="C31" s="37">
        <f t="shared" si="0"/>
        <v>7157</v>
      </c>
      <c r="D31" s="37">
        <f t="shared" si="0"/>
        <v>0</v>
      </c>
      <c r="E31" s="37">
        <f t="shared" si="0"/>
        <v>-127</v>
      </c>
      <c r="F31" s="37">
        <f t="shared" si="1"/>
        <v>7030</v>
      </c>
      <c r="G31" s="37">
        <f t="shared" si="2"/>
        <v>-127</v>
      </c>
      <c r="H31" s="128">
        <f t="shared" si="3"/>
        <v>-1.7744865166969401</v>
      </c>
      <c r="I31" s="37">
        <v>6021</v>
      </c>
      <c r="J31" s="37"/>
      <c r="K31" s="37">
        <f t="shared" si="14"/>
        <v>-16</v>
      </c>
      <c r="L31" s="37">
        <f t="shared" si="12"/>
        <v>6005</v>
      </c>
      <c r="M31" s="37">
        <f t="shared" si="4"/>
        <v>-16</v>
      </c>
      <c r="N31" s="128">
        <f t="shared" si="5"/>
        <v>-0.26573658860654376</v>
      </c>
      <c r="O31" s="37">
        <v>470</v>
      </c>
      <c r="P31" s="37"/>
      <c r="Q31" s="37">
        <v>-15</v>
      </c>
      <c r="R31" s="37">
        <v>455</v>
      </c>
      <c r="S31" s="37">
        <f t="shared" si="6"/>
        <v>-15</v>
      </c>
      <c r="T31" s="128">
        <f t="shared" si="7"/>
        <v>-3.1914893617021276</v>
      </c>
      <c r="U31" s="37">
        <v>666</v>
      </c>
      <c r="V31" s="37"/>
      <c r="W31" s="37">
        <v>-96</v>
      </c>
      <c r="X31" s="37">
        <v>570</v>
      </c>
      <c r="Y31" s="37">
        <f t="shared" si="8"/>
        <v>-96</v>
      </c>
      <c r="Z31" s="128">
        <f t="shared" si="9"/>
        <v>-14.414414414414415</v>
      </c>
      <c r="AE31" s="37"/>
      <c r="AF31" s="37">
        <v>-16</v>
      </c>
      <c r="AG31" s="37"/>
      <c r="AH31" s="37"/>
      <c r="AJ31" s="281" t="e">
        <f t="shared" si="10"/>
        <v>#N/A</v>
      </c>
    </row>
    <row r="32" spans="1:36" ht="20.100000000000001" hidden="1" customHeight="1" outlineLevel="2">
      <c r="A32" s="36" t="s">
        <v>2056</v>
      </c>
      <c r="B32" s="121" t="s">
        <v>474</v>
      </c>
      <c r="C32" s="37">
        <f t="shared" si="0"/>
        <v>1356</v>
      </c>
      <c r="D32" s="37">
        <f t="shared" si="0"/>
        <v>0</v>
      </c>
      <c r="E32" s="37">
        <f t="shared" si="0"/>
        <v>-20</v>
      </c>
      <c r="F32" s="37">
        <f t="shared" si="1"/>
        <v>1336</v>
      </c>
      <c r="G32" s="37">
        <f t="shared" si="2"/>
        <v>-20</v>
      </c>
      <c r="H32" s="128">
        <f t="shared" si="3"/>
        <v>-1.4749262536873156</v>
      </c>
      <c r="I32" s="37">
        <v>361</v>
      </c>
      <c r="J32" s="37"/>
      <c r="K32" s="37">
        <f t="shared" si="14"/>
        <v>-5</v>
      </c>
      <c r="L32" s="37">
        <f t="shared" si="12"/>
        <v>356</v>
      </c>
      <c r="M32" s="37">
        <f t="shared" si="4"/>
        <v>-5</v>
      </c>
      <c r="N32" s="128">
        <f t="shared" si="5"/>
        <v>-1.3850415512465373</v>
      </c>
      <c r="O32" s="37">
        <v>827</v>
      </c>
      <c r="P32" s="37"/>
      <c r="Q32" s="37">
        <v>-15</v>
      </c>
      <c r="R32" s="37">
        <v>812</v>
      </c>
      <c r="S32" s="37">
        <f t="shared" si="6"/>
        <v>-15</v>
      </c>
      <c r="T32" s="128">
        <f t="shared" si="7"/>
        <v>-1.8137847642079807</v>
      </c>
      <c r="U32" s="37">
        <v>168</v>
      </c>
      <c r="V32" s="37"/>
      <c r="W32" s="37"/>
      <c r="X32" s="37">
        <v>168</v>
      </c>
      <c r="Y32" s="37">
        <f t="shared" si="8"/>
        <v>0</v>
      </c>
      <c r="Z32" s="128">
        <f t="shared" si="9"/>
        <v>0</v>
      </c>
      <c r="AE32" s="37"/>
      <c r="AF32" s="37">
        <v>-5</v>
      </c>
      <c r="AG32" s="37"/>
      <c r="AH32" s="37"/>
      <c r="AJ32" s="281" t="e">
        <f t="shared" si="10"/>
        <v>#N/A</v>
      </c>
    </row>
    <row r="33" spans="1:36" ht="20.100000000000001" hidden="1" customHeight="1" outlineLevel="2">
      <c r="A33" s="36" t="s">
        <v>2122</v>
      </c>
      <c r="B33" s="121" t="s">
        <v>489</v>
      </c>
      <c r="C33" s="37">
        <f t="shared" si="0"/>
        <v>0</v>
      </c>
      <c r="D33" s="37">
        <f t="shared" si="0"/>
        <v>0</v>
      </c>
      <c r="E33" s="37">
        <f t="shared" si="0"/>
        <v>0</v>
      </c>
      <c r="F33" s="37">
        <f t="shared" si="1"/>
        <v>0</v>
      </c>
      <c r="G33" s="37">
        <f t="shared" si="2"/>
        <v>0</v>
      </c>
      <c r="H33" s="128">
        <f t="shared" si="3"/>
        <v>0</v>
      </c>
      <c r="I33" s="37">
        <v>0</v>
      </c>
      <c r="J33" s="37"/>
      <c r="K33" s="37">
        <f t="shared" si="14"/>
        <v>0</v>
      </c>
      <c r="L33" s="37">
        <f t="shared" si="12"/>
        <v>0</v>
      </c>
      <c r="M33" s="37">
        <f t="shared" si="4"/>
        <v>0</v>
      </c>
      <c r="N33" s="128">
        <f t="shared" si="5"/>
        <v>0</v>
      </c>
      <c r="O33" s="37">
        <v>0</v>
      </c>
      <c r="P33" s="37"/>
      <c r="Q33" s="37">
        <v>0</v>
      </c>
      <c r="R33" s="37">
        <v>0</v>
      </c>
      <c r="S33" s="37">
        <f t="shared" si="6"/>
        <v>0</v>
      </c>
      <c r="T33" s="128">
        <f t="shared" si="7"/>
        <v>0</v>
      </c>
      <c r="U33" s="37"/>
      <c r="V33" s="37"/>
      <c r="W33" s="37"/>
      <c r="X33" s="37"/>
      <c r="Y33" s="37">
        <f t="shared" si="8"/>
        <v>0</v>
      </c>
      <c r="Z33" s="128">
        <f t="shared" si="9"/>
        <v>0</v>
      </c>
      <c r="AE33" s="37"/>
      <c r="AF33" s="37"/>
      <c r="AG33" s="37"/>
      <c r="AH33" s="37"/>
      <c r="AJ33" s="281" t="e">
        <f t="shared" si="10"/>
        <v>#N/A</v>
      </c>
    </row>
    <row r="34" spans="1:36" ht="20.100000000000001" hidden="1" customHeight="1" outlineLevel="2">
      <c r="A34" s="36" t="s">
        <v>2123</v>
      </c>
      <c r="B34" s="121" t="s">
        <v>490</v>
      </c>
      <c r="C34" s="37">
        <f t="shared" si="0"/>
        <v>50</v>
      </c>
      <c r="D34" s="37">
        <f t="shared" si="0"/>
        <v>0</v>
      </c>
      <c r="E34" s="37">
        <f t="shared" si="0"/>
        <v>0</v>
      </c>
      <c r="F34" s="37">
        <f t="shared" si="1"/>
        <v>50</v>
      </c>
      <c r="G34" s="37">
        <f t="shared" si="2"/>
        <v>0</v>
      </c>
      <c r="H34" s="128">
        <f t="shared" si="3"/>
        <v>0</v>
      </c>
      <c r="I34" s="37">
        <v>50</v>
      </c>
      <c r="J34" s="37"/>
      <c r="K34" s="37">
        <f t="shared" si="14"/>
        <v>0</v>
      </c>
      <c r="L34" s="37">
        <f t="shared" si="12"/>
        <v>50</v>
      </c>
      <c r="M34" s="37">
        <f t="shared" si="4"/>
        <v>0</v>
      </c>
      <c r="N34" s="128">
        <f t="shared" si="5"/>
        <v>0</v>
      </c>
      <c r="O34" s="37">
        <v>0</v>
      </c>
      <c r="P34" s="37"/>
      <c r="Q34" s="37">
        <v>0</v>
      </c>
      <c r="R34" s="37">
        <v>0</v>
      </c>
      <c r="S34" s="37">
        <f t="shared" si="6"/>
        <v>0</v>
      </c>
      <c r="T34" s="128">
        <f t="shared" si="7"/>
        <v>0</v>
      </c>
      <c r="U34" s="37"/>
      <c r="V34" s="37"/>
      <c r="W34" s="37"/>
      <c r="X34" s="37"/>
      <c r="Y34" s="37">
        <f t="shared" si="8"/>
        <v>0</v>
      </c>
      <c r="Z34" s="128">
        <f t="shared" si="9"/>
        <v>0</v>
      </c>
      <c r="AE34" s="37"/>
      <c r="AF34" s="37"/>
      <c r="AG34" s="37"/>
      <c r="AH34" s="37"/>
      <c r="AJ34" s="281" t="e">
        <f t="shared" si="10"/>
        <v>#N/A</v>
      </c>
    </row>
    <row r="35" spans="1:36" ht="20.100000000000001" hidden="1" customHeight="1" outlineLevel="2">
      <c r="A35" s="36" t="s">
        <v>2124</v>
      </c>
      <c r="B35" s="121" t="s">
        <v>491</v>
      </c>
      <c r="C35" s="37">
        <f t="shared" si="0"/>
        <v>3</v>
      </c>
      <c r="D35" s="37">
        <f t="shared" si="0"/>
        <v>0</v>
      </c>
      <c r="E35" s="37">
        <f t="shared" si="0"/>
        <v>0</v>
      </c>
      <c r="F35" s="37">
        <f t="shared" si="1"/>
        <v>3</v>
      </c>
      <c r="G35" s="37">
        <f t="shared" si="2"/>
        <v>0</v>
      </c>
      <c r="H35" s="128">
        <f t="shared" si="3"/>
        <v>0</v>
      </c>
      <c r="I35" s="37">
        <v>0</v>
      </c>
      <c r="J35" s="37"/>
      <c r="K35" s="37">
        <f t="shared" si="14"/>
        <v>0</v>
      </c>
      <c r="L35" s="37">
        <f t="shared" si="12"/>
        <v>0</v>
      </c>
      <c r="M35" s="37">
        <f t="shared" si="4"/>
        <v>0</v>
      </c>
      <c r="N35" s="128">
        <f t="shared" si="5"/>
        <v>0</v>
      </c>
      <c r="O35" s="37">
        <v>0</v>
      </c>
      <c r="P35" s="37"/>
      <c r="Q35" s="37">
        <v>0</v>
      </c>
      <c r="R35" s="37">
        <v>0</v>
      </c>
      <c r="S35" s="37">
        <f t="shared" si="6"/>
        <v>0</v>
      </c>
      <c r="T35" s="128">
        <f t="shared" si="7"/>
        <v>0</v>
      </c>
      <c r="U35" s="37">
        <v>3</v>
      </c>
      <c r="V35" s="37"/>
      <c r="W35" s="37"/>
      <c r="X35" s="37">
        <v>3</v>
      </c>
      <c r="Y35" s="37">
        <f t="shared" si="8"/>
        <v>0</v>
      </c>
      <c r="Z35" s="128">
        <f t="shared" si="9"/>
        <v>0</v>
      </c>
      <c r="AE35" s="37"/>
      <c r="AF35" s="37"/>
      <c r="AG35" s="37"/>
      <c r="AH35" s="37"/>
      <c r="AJ35" s="281" t="e">
        <f t="shared" si="10"/>
        <v>#N/A</v>
      </c>
    </row>
    <row r="36" spans="1:36" ht="20.100000000000001" hidden="1" customHeight="1" outlineLevel="2">
      <c r="A36" s="36" t="s">
        <v>2125</v>
      </c>
      <c r="B36" s="121" t="s">
        <v>492</v>
      </c>
      <c r="C36" s="37">
        <f t="shared" si="0"/>
        <v>76</v>
      </c>
      <c r="D36" s="37">
        <f t="shared" si="0"/>
        <v>0</v>
      </c>
      <c r="E36" s="37">
        <f t="shared" si="0"/>
        <v>0</v>
      </c>
      <c r="F36" s="37">
        <f t="shared" si="1"/>
        <v>76</v>
      </c>
      <c r="G36" s="37">
        <f t="shared" si="2"/>
        <v>0</v>
      </c>
      <c r="H36" s="128">
        <f t="shared" si="3"/>
        <v>0</v>
      </c>
      <c r="I36" s="37">
        <v>76</v>
      </c>
      <c r="J36" s="37"/>
      <c r="K36" s="37">
        <f t="shared" si="14"/>
        <v>0</v>
      </c>
      <c r="L36" s="37">
        <f t="shared" si="12"/>
        <v>76</v>
      </c>
      <c r="M36" s="37">
        <f t="shared" si="4"/>
        <v>0</v>
      </c>
      <c r="N36" s="128">
        <f t="shared" si="5"/>
        <v>0</v>
      </c>
      <c r="O36" s="37">
        <v>0</v>
      </c>
      <c r="P36" s="37"/>
      <c r="Q36" s="37">
        <v>0</v>
      </c>
      <c r="R36" s="37">
        <v>0</v>
      </c>
      <c r="S36" s="37">
        <f t="shared" si="6"/>
        <v>0</v>
      </c>
      <c r="T36" s="128">
        <f t="shared" si="7"/>
        <v>0</v>
      </c>
      <c r="U36" s="37"/>
      <c r="V36" s="37"/>
      <c r="W36" s="37"/>
      <c r="X36" s="37"/>
      <c r="Y36" s="37">
        <f t="shared" si="8"/>
        <v>0</v>
      </c>
      <c r="Z36" s="128">
        <f t="shared" si="9"/>
        <v>0</v>
      </c>
      <c r="AE36" s="37"/>
      <c r="AF36" s="37"/>
      <c r="AG36" s="37"/>
      <c r="AH36" s="37"/>
      <c r="AJ36" s="281" t="e">
        <f t="shared" si="10"/>
        <v>#N/A</v>
      </c>
    </row>
    <row r="37" spans="1:36" ht="20.100000000000001" hidden="1" customHeight="1" outlineLevel="2">
      <c r="A37" s="36" t="s">
        <v>2126</v>
      </c>
      <c r="B37" s="121" t="s">
        <v>493</v>
      </c>
      <c r="C37" s="37">
        <f t="shared" si="0"/>
        <v>247</v>
      </c>
      <c r="D37" s="37">
        <f t="shared" si="0"/>
        <v>0</v>
      </c>
      <c r="E37" s="37">
        <f t="shared" si="0"/>
        <v>0</v>
      </c>
      <c r="F37" s="37">
        <f t="shared" si="1"/>
        <v>247</v>
      </c>
      <c r="G37" s="37">
        <f t="shared" si="2"/>
        <v>0</v>
      </c>
      <c r="H37" s="128">
        <f t="shared" si="3"/>
        <v>0</v>
      </c>
      <c r="I37" s="37">
        <v>247</v>
      </c>
      <c r="J37" s="37"/>
      <c r="K37" s="37">
        <f t="shared" si="14"/>
        <v>0</v>
      </c>
      <c r="L37" s="37">
        <f t="shared" si="12"/>
        <v>247</v>
      </c>
      <c r="M37" s="37">
        <f t="shared" si="4"/>
        <v>0</v>
      </c>
      <c r="N37" s="128">
        <f t="shared" si="5"/>
        <v>0</v>
      </c>
      <c r="O37" s="37">
        <v>0</v>
      </c>
      <c r="P37" s="37"/>
      <c r="Q37" s="37">
        <v>0</v>
      </c>
      <c r="R37" s="37">
        <v>0</v>
      </c>
      <c r="S37" s="37">
        <f t="shared" si="6"/>
        <v>0</v>
      </c>
      <c r="T37" s="128">
        <f t="shared" si="7"/>
        <v>0</v>
      </c>
      <c r="U37" s="37"/>
      <c r="V37" s="37"/>
      <c r="W37" s="37"/>
      <c r="X37" s="37"/>
      <c r="Y37" s="37">
        <f t="shared" si="8"/>
        <v>0</v>
      </c>
      <c r="Z37" s="128">
        <f t="shared" si="9"/>
        <v>0</v>
      </c>
      <c r="AE37" s="37"/>
      <c r="AF37" s="37"/>
      <c r="AG37" s="37"/>
      <c r="AH37" s="37"/>
      <c r="AJ37" s="281">
        <f t="shared" si="10"/>
        <v>-1</v>
      </c>
    </row>
    <row r="38" spans="1:36" ht="20.100000000000001" hidden="1" customHeight="1" outlineLevel="2">
      <c r="A38" s="36" t="s">
        <v>2127</v>
      </c>
      <c r="B38" s="121" t="s">
        <v>494</v>
      </c>
      <c r="C38" s="37">
        <f t="shared" si="0"/>
        <v>0</v>
      </c>
      <c r="D38" s="37">
        <f t="shared" si="0"/>
        <v>0</v>
      </c>
      <c r="E38" s="37">
        <f t="shared" si="0"/>
        <v>0</v>
      </c>
      <c r="F38" s="37">
        <f t="shared" si="1"/>
        <v>0</v>
      </c>
      <c r="G38" s="37">
        <f t="shared" si="2"/>
        <v>0</v>
      </c>
      <c r="H38" s="128">
        <f t="shared" si="3"/>
        <v>0</v>
      </c>
      <c r="I38" s="37">
        <v>0</v>
      </c>
      <c r="J38" s="37"/>
      <c r="K38" s="37">
        <f t="shared" si="14"/>
        <v>0</v>
      </c>
      <c r="L38" s="37">
        <f t="shared" si="12"/>
        <v>0</v>
      </c>
      <c r="M38" s="37">
        <f t="shared" si="4"/>
        <v>0</v>
      </c>
      <c r="N38" s="128">
        <f t="shared" si="5"/>
        <v>0</v>
      </c>
      <c r="O38" s="37">
        <v>0</v>
      </c>
      <c r="P38" s="37"/>
      <c r="Q38" s="37">
        <v>0</v>
      </c>
      <c r="R38" s="37">
        <v>0</v>
      </c>
      <c r="S38" s="37">
        <f t="shared" si="6"/>
        <v>0</v>
      </c>
      <c r="T38" s="128">
        <f t="shared" si="7"/>
        <v>0</v>
      </c>
      <c r="U38" s="37"/>
      <c r="V38" s="37"/>
      <c r="W38" s="37"/>
      <c r="X38" s="37"/>
      <c r="Y38" s="37">
        <f t="shared" si="8"/>
        <v>0</v>
      </c>
      <c r="Z38" s="128">
        <f t="shared" si="9"/>
        <v>0</v>
      </c>
      <c r="AE38" s="37"/>
      <c r="AF38" s="37"/>
      <c r="AG38" s="37"/>
      <c r="AH38" s="37"/>
      <c r="AJ38" s="281" t="e">
        <f t="shared" si="10"/>
        <v>#N/A</v>
      </c>
    </row>
    <row r="39" spans="1:36" ht="20.100000000000001" hidden="1" customHeight="1" outlineLevel="2">
      <c r="A39" s="36" t="s">
        <v>2128</v>
      </c>
      <c r="B39" s="121" t="s">
        <v>481</v>
      </c>
      <c r="C39" s="37">
        <f t="shared" si="0"/>
        <v>1276</v>
      </c>
      <c r="D39" s="37">
        <f t="shared" si="0"/>
        <v>0</v>
      </c>
      <c r="E39" s="37">
        <f t="shared" si="0"/>
        <v>-23</v>
      </c>
      <c r="F39" s="37">
        <f t="shared" si="1"/>
        <v>1253</v>
      </c>
      <c r="G39" s="37">
        <f t="shared" si="2"/>
        <v>-23</v>
      </c>
      <c r="H39" s="128">
        <f t="shared" si="3"/>
        <v>-1.8025078369905956</v>
      </c>
      <c r="I39" s="37">
        <v>263</v>
      </c>
      <c r="J39" s="37"/>
      <c r="K39" s="37">
        <f t="shared" si="14"/>
        <v>0</v>
      </c>
      <c r="L39" s="37">
        <f t="shared" si="12"/>
        <v>263</v>
      </c>
      <c r="M39" s="37">
        <f t="shared" si="4"/>
        <v>0</v>
      </c>
      <c r="N39" s="128">
        <f t="shared" si="5"/>
        <v>0</v>
      </c>
      <c r="O39" s="37">
        <v>1013</v>
      </c>
      <c r="P39" s="37"/>
      <c r="Q39" s="37">
        <v>-23</v>
      </c>
      <c r="R39" s="37">
        <v>990</v>
      </c>
      <c r="S39" s="37">
        <f t="shared" si="6"/>
        <v>-23</v>
      </c>
      <c r="T39" s="128">
        <f t="shared" si="7"/>
        <v>-2.2704837117472851</v>
      </c>
      <c r="U39" s="37"/>
      <c r="V39" s="37"/>
      <c r="W39" s="37"/>
      <c r="X39" s="37"/>
      <c r="Y39" s="37">
        <f t="shared" si="8"/>
        <v>0</v>
      </c>
      <c r="Z39" s="128">
        <f t="shared" si="9"/>
        <v>0</v>
      </c>
      <c r="AE39" s="37"/>
      <c r="AF39" s="37"/>
      <c r="AG39" s="37"/>
      <c r="AH39" s="37"/>
      <c r="AJ39" s="281" t="e">
        <f t="shared" si="10"/>
        <v>#N/A</v>
      </c>
    </row>
    <row r="40" spans="1:36" ht="20.100000000000001" hidden="1" customHeight="1" outlineLevel="2">
      <c r="A40" s="36" t="s">
        <v>2057</v>
      </c>
      <c r="B40" s="121" t="s">
        <v>495</v>
      </c>
      <c r="C40" s="37">
        <f t="shared" si="0"/>
        <v>1994</v>
      </c>
      <c r="D40" s="37">
        <f t="shared" si="0"/>
        <v>0</v>
      </c>
      <c r="E40" s="37">
        <f t="shared" si="0"/>
        <v>-192</v>
      </c>
      <c r="F40" s="37">
        <f t="shared" si="1"/>
        <v>1802</v>
      </c>
      <c r="G40" s="37">
        <f t="shared" si="2"/>
        <v>-192</v>
      </c>
      <c r="H40" s="128">
        <f t="shared" si="3"/>
        <v>-9.6288866599799388</v>
      </c>
      <c r="I40" s="37">
        <v>183</v>
      </c>
      <c r="J40" s="37"/>
      <c r="K40" s="37">
        <f t="shared" si="14"/>
        <v>300</v>
      </c>
      <c r="L40" s="37">
        <f t="shared" si="12"/>
        <v>483</v>
      </c>
      <c r="M40" s="37">
        <f t="shared" si="4"/>
        <v>300</v>
      </c>
      <c r="N40" s="128">
        <f t="shared" si="5"/>
        <v>163.9344262295082</v>
      </c>
      <c r="O40" s="37">
        <v>984</v>
      </c>
      <c r="P40" s="37"/>
      <c r="Q40" s="37">
        <v>-245</v>
      </c>
      <c r="R40" s="37">
        <v>739</v>
      </c>
      <c r="S40" s="37">
        <f t="shared" si="6"/>
        <v>-245</v>
      </c>
      <c r="T40" s="128">
        <f t="shared" si="7"/>
        <v>-24.898373983739837</v>
      </c>
      <c r="U40" s="37">
        <v>827</v>
      </c>
      <c r="V40" s="37"/>
      <c r="W40" s="37">
        <v>-247</v>
      </c>
      <c r="X40" s="37">
        <v>580</v>
      </c>
      <c r="Y40" s="37">
        <f t="shared" si="8"/>
        <v>-247</v>
      </c>
      <c r="Z40" s="128">
        <f t="shared" si="9"/>
        <v>-29.866989117291414</v>
      </c>
      <c r="AE40" s="37"/>
      <c r="AF40" s="37">
        <v>300</v>
      </c>
      <c r="AG40" s="37"/>
      <c r="AH40" s="37"/>
      <c r="AJ40" s="281" t="e">
        <f t="shared" si="10"/>
        <v>#N/A</v>
      </c>
    </row>
    <row r="41" spans="1:36" ht="20.100000000000001" hidden="1" customHeight="1" outlineLevel="1" collapsed="1">
      <c r="A41" s="34" t="s">
        <v>2129</v>
      </c>
      <c r="B41" s="121" t="s">
        <v>496</v>
      </c>
      <c r="C41" s="35">
        <f t="shared" si="0"/>
        <v>3957</v>
      </c>
      <c r="D41" s="35">
        <f t="shared" si="0"/>
        <v>0</v>
      </c>
      <c r="E41" s="35">
        <f t="shared" si="0"/>
        <v>-538</v>
      </c>
      <c r="F41" s="35">
        <f t="shared" si="1"/>
        <v>3419</v>
      </c>
      <c r="G41" s="35">
        <f t="shared" si="2"/>
        <v>-538</v>
      </c>
      <c r="H41" s="127">
        <f t="shared" si="3"/>
        <v>-13.596158706090472</v>
      </c>
      <c r="I41" s="35">
        <f>SUM(I42:I52)</f>
        <v>3052</v>
      </c>
      <c r="J41" s="35">
        <f>SUM(J42:J52)</f>
        <v>0</v>
      </c>
      <c r="K41" s="35">
        <f>SUM(K42:K52)</f>
        <v>-287</v>
      </c>
      <c r="L41" s="35">
        <f t="shared" si="12"/>
        <v>2765</v>
      </c>
      <c r="M41" s="35">
        <f t="shared" si="4"/>
        <v>-287</v>
      </c>
      <c r="N41" s="127">
        <f t="shared" si="5"/>
        <v>-9.4036697247706424</v>
      </c>
      <c r="O41" s="35">
        <f>SUM(O42:O52)</f>
        <v>600</v>
      </c>
      <c r="P41" s="35">
        <f>SUM(P42:P52)</f>
        <v>0</v>
      </c>
      <c r="Q41" s="35">
        <f>SUM(Q42:Q52)</f>
        <v>-251</v>
      </c>
      <c r="R41" s="35">
        <f>SUM(R42:R52)</f>
        <v>349</v>
      </c>
      <c r="S41" s="35">
        <f t="shared" si="6"/>
        <v>-251</v>
      </c>
      <c r="T41" s="127">
        <f t="shared" si="7"/>
        <v>-41.833333333333336</v>
      </c>
      <c r="U41" s="35">
        <f>SUM(U42:U52)</f>
        <v>305</v>
      </c>
      <c r="V41" s="35">
        <f>SUM(V42:V52)</f>
        <v>0</v>
      </c>
      <c r="W41" s="35">
        <f>SUM(W42:W52)</f>
        <v>0</v>
      </c>
      <c r="X41" s="35">
        <f>SUM(X42:X52)</f>
        <v>305</v>
      </c>
      <c r="Y41" s="35">
        <f t="shared" si="8"/>
        <v>0</v>
      </c>
      <c r="Z41" s="127">
        <f t="shared" si="9"/>
        <v>0</v>
      </c>
      <c r="AE41" s="35">
        <f>SUM(AE42:AE52)</f>
        <v>0</v>
      </c>
      <c r="AF41" s="35">
        <f>SUM(AF42:AF52)</f>
        <v>-287</v>
      </c>
      <c r="AG41" s="35">
        <f>SUM(AG42:AG52)</f>
        <v>0</v>
      </c>
      <c r="AH41" s="35">
        <f>SUM(AH42:AH52)</f>
        <v>0</v>
      </c>
      <c r="AJ41" s="281" t="e">
        <f t="shared" si="10"/>
        <v>#N/A</v>
      </c>
    </row>
    <row r="42" spans="1:36" ht="20.100000000000001" hidden="1" customHeight="1" outlineLevel="2">
      <c r="A42" s="36" t="s">
        <v>2130</v>
      </c>
      <c r="B42" s="121" t="s">
        <v>472</v>
      </c>
      <c r="C42" s="37">
        <f t="shared" si="0"/>
        <v>1015</v>
      </c>
      <c r="D42" s="37">
        <f t="shared" si="0"/>
        <v>0</v>
      </c>
      <c r="E42" s="37">
        <f t="shared" si="0"/>
        <v>3</v>
      </c>
      <c r="F42" s="37">
        <f t="shared" si="1"/>
        <v>1018</v>
      </c>
      <c r="G42" s="37">
        <f t="shared" si="2"/>
        <v>3</v>
      </c>
      <c r="H42" s="128">
        <f t="shared" si="3"/>
        <v>0.29556650246305421</v>
      </c>
      <c r="I42" s="37">
        <v>814</v>
      </c>
      <c r="J42" s="37"/>
      <c r="K42" s="37">
        <f t="shared" ref="K42:K52" si="15">SUM(AE42:AH42)</f>
        <v>3</v>
      </c>
      <c r="L42" s="37">
        <f t="shared" si="12"/>
        <v>817</v>
      </c>
      <c r="M42" s="37">
        <f t="shared" si="4"/>
        <v>3</v>
      </c>
      <c r="N42" s="128">
        <f t="shared" si="5"/>
        <v>0.36855036855036855</v>
      </c>
      <c r="O42" s="37"/>
      <c r="P42" s="37"/>
      <c r="Q42" s="37"/>
      <c r="R42" s="37"/>
      <c r="S42" s="37">
        <f t="shared" si="6"/>
        <v>0</v>
      </c>
      <c r="T42" s="128">
        <f t="shared" si="7"/>
        <v>0</v>
      </c>
      <c r="U42" s="37">
        <v>201</v>
      </c>
      <c r="V42" s="37"/>
      <c r="W42" s="37"/>
      <c r="X42" s="37">
        <v>201</v>
      </c>
      <c r="Y42" s="37">
        <f t="shared" si="8"/>
        <v>0</v>
      </c>
      <c r="Z42" s="128">
        <f t="shared" si="9"/>
        <v>0</v>
      </c>
      <c r="AE42" s="37"/>
      <c r="AF42" s="37"/>
      <c r="AG42" s="37"/>
      <c r="AH42" s="37">
        <v>3</v>
      </c>
      <c r="AJ42" s="281" t="e">
        <f t="shared" si="10"/>
        <v>#N/A</v>
      </c>
    </row>
    <row r="43" spans="1:36" ht="20.100000000000001" hidden="1" customHeight="1" outlineLevel="2">
      <c r="A43" s="36" t="s">
        <v>1695</v>
      </c>
      <c r="B43" s="121" t="s">
        <v>473</v>
      </c>
      <c r="C43" s="37">
        <f t="shared" si="0"/>
        <v>754</v>
      </c>
      <c r="D43" s="37">
        <f t="shared" si="0"/>
        <v>0</v>
      </c>
      <c r="E43" s="37">
        <f t="shared" si="0"/>
        <v>-438</v>
      </c>
      <c r="F43" s="37">
        <f t="shared" si="1"/>
        <v>316</v>
      </c>
      <c r="G43" s="37">
        <f t="shared" si="2"/>
        <v>-438</v>
      </c>
      <c r="H43" s="128">
        <f t="shared" si="3"/>
        <v>-58.090185676392572</v>
      </c>
      <c r="I43" s="37">
        <v>135</v>
      </c>
      <c r="J43" s="37"/>
      <c r="K43" s="37">
        <f t="shared" si="15"/>
        <v>-187</v>
      </c>
      <c r="L43" s="37">
        <f t="shared" si="12"/>
        <v>-52</v>
      </c>
      <c r="M43" s="37">
        <f t="shared" si="4"/>
        <v>-187</v>
      </c>
      <c r="N43" s="128">
        <f t="shared" si="5"/>
        <v>-138.5185185185185</v>
      </c>
      <c r="O43" s="37">
        <v>600</v>
      </c>
      <c r="P43" s="37"/>
      <c r="Q43" s="37">
        <v>-251</v>
      </c>
      <c r="R43" s="37">
        <v>349</v>
      </c>
      <c r="S43" s="37">
        <f t="shared" si="6"/>
        <v>-251</v>
      </c>
      <c r="T43" s="128">
        <f t="shared" si="7"/>
        <v>-41.833333333333336</v>
      </c>
      <c r="U43" s="37">
        <v>19</v>
      </c>
      <c r="V43" s="37"/>
      <c r="W43" s="37"/>
      <c r="X43" s="37">
        <v>19</v>
      </c>
      <c r="Y43" s="37">
        <f t="shared" si="8"/>
        <v>0</v>
      </c>
      <c r="Z43" s="128">
        <f t="shared" si="9"/>
        <v>0</v>
      </c>
      <c r="AE43" s="37"/>
      <c r="AF43" s="37">
        <v>-187</v>
      </c>
      <c r="AG43" s="37"/>
      <c r="AH43" s="37"/>
      <c r="AJ43" s="281" t="e">
        <f t="shared" si="10"/>
        <v>#N/A</v>
      </c>
    </row>
    <row r="44" spans="1:36" ht="20.100000000000001" hidden="1" customHeight="1" outlineLevel="2">
      <c r="A44" s="36" t="s">
        <v>2131</v>
      </c>
      <c r="B44" s="121" t="s">
        <v>474</v>
      </c>
      <c r="C44" s="37">
        <f t="shared" si="0"/>
        <v>12</v>
      </c>
      <c r="D44" s="37">
        <f t="shared" si="0"/>
        <v>0</v>
      </c>
      <c r="E44" s="37">
        <f t="shared" si="0"/>
        <v>0</v>
      </c>
      <c r="F44" s="37">
        <f t="shared" si="1"/>
        <v>12</v>
      </c>
      <c r="G44" s="37">
        <f t="shared" si="2"/>
        <v>0</v>
      </c>
      <c r="H44" s="128">
        <f t="shared" si="3"/>
        <v>0</v>
      </c>
      <c r="I44" s="37">
        <v>12</v>
      </c>
      <c r="J44" s="37"/>
      <c r="K44" s="37">
        <f t="shared" si="15"/>
        <v>0</v>
      </c>
      <c r="L44" s="37">
        <f t="shared" si="12"/>
        <v>12</v>
      </c>
      <c r="M44" s="37">
        <f t="shared" si="4"/>
        <v>0</v>
      </c>
      <c r="N44" s="128">
        <f t="shared" si="5"/>
        <v>0</v>
      </c>
      <c r="O44" s="37"/>
      <c r="P44" s="37"/>
      <c r="Q44" s="37"/>
      <c r="R44" s="37"/>
      <c r="S44" s="37">
        <f t="shared" si="6"/>
        <v>0</v>
      </c>
      <c r="T44" s="128">
        <f t="shared" si="7"/>
        <v>0</v>
      </c>
      <c r="U44" s="37"/>
      <c r="V44" s="37"/>
      <c r="W44" s="37"/>
      <c r="X44" s="37"/>
      <c r="Y44" s="37">
        <f t="shared" si="8"/>
        <v>0</v>
      </c>
      <c r="Z44" s="128">
        <f t="shared" si="9"/>
        <v>0</v>
      </c>
      <c r="AE44" s="37"/>
      <c r="AF44" s="37"/>
      <c r="AG44" s="37"/>
      <c r="AH44" s="37"/>
      <c r="AJ44" s="281" t="e">
        <f t="shared" si="10"/>
        <v>#N/A</v>
      </c>
    </row>
    <row r="45" spans="1:36" ht="20.100000000000001" hidden="1" customHeight="1" outlineLevel="2">
      <c r="A45" s="36" t="s">
        <v>2132</v>
      </c>
      <c r="B45" s="121" t="s">
        <v>497</v>
      </c>
      <c r="C45" s="37">
        <f t="shared" si="0"/>
        <v>1863</v>
      </c>
      <c r="D45" s="37">
        <f t="shared" si="0"/>
        <v>0</v>
      </c>
      <c r="E45" s="37">
        <f t="shared" si="0"/>
        <v>-100</v>
      </c>
      <c r="F45" s="37">
        <f t="shared" si="1"/>
        <v>1763</v>
      </c>
      <c r="G45" s="37">
        <f t="shared" si="2"/>
        <v>-100</v>
      </c>
      <c r="H45" s="128">
        <f t="shared" si="3"/>
        <v>-5.3676865271068168</v>
      </c>
      <c r="I45" s="37">
        <v>1863</v>
      </c>
      <c r="J45" s="37"/>
      <c r="K45" s="37">
        <f t="shared" si="15"/>
        <v>-100</v>
      </c>
      <c r="L45" s="37">
        <f t="shared" si="12"/>
        <v>1763</v>
      </c>
      <c r="M45" s="37">
        <f t="shared" si="4"/>
        <v>-100</v>
      </c>
      <c r="N45" s="128">
        <f t="shared" si="5"/>
        <v>-5.3676865271068168</v>
      </c>
      <c r="O45" s="37"/>
      <c r="P45" s="37"/>
      <c r="Q45" s="37"/>
      <c r="R45" s="37"/>
      <c r="S45" s="37">
        <f t="shared" si="6"/>
        <v>0</v>
      </c>
      <c r="T45" s="128">
        <f t="shared" si="7"/>
        <v>0</v>
      </c>
      <c r="U45" s="37"/>
      <c r="V45" s="37"/>
      <c r="W45" s="37"/>
      <c r="X45" s="37"/>
      <c r="Y45" s="37">
        <f t="shared" si="8"/>
        <v>0</v>
      </c>
      <c r="Z45" s="128">
        <f t="shared" si="9"/>
        <v>0</v>
      </c>
      <c r="AE45" s="37"/>
      <c r="AF45" s="37">
        <v>-100</v>
      </c>
      <c r="AG45" s="37"/>
      <c r="AH45" s="37"/>
      <c r="AJ45" s="281" t="e">
        <f t="shared" si="10"/>
        <v>#N/A</v>
      </c>
    </row>
    <row r="46" spans="1:36" ht="20.100000000000001" hidden="1" customHeight="1" outlineLevel="2">
      <c r="A46" s="36" t="s">
        <v>2133</v>
      </c>
      <c r="B46" s="121" t="s">
        <v>498</v>
      </c>
      <c r="C46" s="37">
        <f t="shared" si="0"/>
        <v>0</v>
      </c>
      <c r="D46" s="37">
        <f t="shared" si="0"/>
        <v>0</v>
      </c>
      <c r="E46" s="37">
        <f t="shared" si="0"/>
        <v>0</v>
      </c>
      <c r="F46" s="37">
        <f t="shared" si="1"/>
        <v>0</v>
      </c>
      <c r="G46" s="37">
        <f t="shared" si="2"/>
        <v>0</v>
      </c>
      <c r="H46" s="128">
        <f t="shared" si="3"/>
        <v>0</v>
      </c>
      <c r="I46" s="37">
        <v>0</v>
      </c>
      <c r="J46" s="37"/>
      <c r="K46" s="37">
        <f t="shared" si="15"/>
        <v>0</v>
      </c>
      <c r="L46" s="37">
        <f t="shared" si="12"/>
        <v>0</v>
      </c>
      <c r="M46" s="37">
        <f t="shared" si="4"/>
        <v>0</v>
      </c>
      <c r="N46" s="128">
        <f t="shared" si="5"/>
        <v>0</v>
      </c>
      <c r="O46" s="37"/>
      <c r="P46" s="37"/>
      <c r="Q46" s="37"/>
      <c r="R46" s="37"/>
      <c r="S46" s="37">
        <f t="shared" si="6"/>
        <v>0</v>
      </c>
      <c r="T46" s="128">
        <f t="shared" si="7"/>
        <v>0</v>
      </c>
      <c r="U46" s="37"/>
      <c r="V46" s="37"/>
      <c r="W46" s="37"/>
      <c r="X46" s="37"/>
      <c r="Y46" s="37">
        <f t="shared" si="8"/>
        <v>0</v>
      </c>
      <c r="Z46" s="128">
        <f t="shared" si="9"/>
        <v>0</v>
      </c>
      <c r="AE46" s="37"/>
      <c r="AF46" s="37"/>
      <c r="AG46" s="37"/>
      <c r="AH46" s="37"/>
      <c r="AJ46" s="281" t="e">
        <f t="shared" si="10"/>
        <v>#N/A</v>
      </c>
    </row>
    <row r="47" spans="1:36" ht="20.100000000000001" hidden="1" customHeight="1" outlineLevel="2">
      <c r="A47" s="36" t="s">
        <v>2134</v>
      </c>
      <c r="B47" s="121" t="s">
        <v>499</v>
      </c>
      <c r="C47" s="37">
        <f t="shared" si="0"/>
        <v>0</v>
      </c>
      <c r="D47" s="37">
        <f t="shared" si="0"/>
        <v>0</v>
      </c>
      <c r="E47" s="37">
        <f t="shared" si="0"/>
        <v>0</v>
      </c>
      <c r="F47" s="37">
        <f t="shared" si="1"/>
        <v>0</v>
      </c>
      <c r="G47" s="37">
        <f t="shared" si="2"/>
        <v>0</v>
      </c>
      <c r="H47" s="128">
        <f t="shared" si="3"/>
        <v>0</v>
      </c>
      <c r="I47" s="37">
        <v>0</v>
      </c>
      <c r="J47" s="37"/>
      <c r="K47" s="37">
        <f t="shared" si="15"/>
        <v>0</v>
      </c>
      <c r="L47" s="37">
        <f t="shared" si="12"/>
        <v>0</v>
      </c>
      <c r="M47" s="37">
        <f t="shared" si="4"/>
        <v>0</v>
      </c>
      <c r="N47" s="128">
        <f t="shared" si="5"/>
        <v>0</v>
      </c>
      <c r="O47" s="37"/>
      <c r="P47" s="37"/>
      <c r="Q47" s="37"/>
      <c r="R47" s="37"/>
      <c r="S47" s="37">
        <f t="shared" si="6"/>
        <v>0</v>
      </c>
      <c r="T47" s="128">
        <f t="shared" si="7"/>
        <v>0</v>
      </c>
      <c r="U47" s="37"/>
      <c r="V47" s="37"/>
      <c r="W47" s="37"/>
      <c r="X47" s="37"/>
      <c r="Y47" s="37">
        <f t="shared" si="8"/>
        <v>0</v>
      </c>
      <c r="Z47" s="128">
        <f t="shared" si="9"/>
        <v>0</v>
      </c>
      <c r="AE47" s="37"/>
      <c r="AF47" s="37"/>
      <c r="AG47" s="37"/>
      <c r="AH47" s="37"/>
      <c r="AJ47" s="281" t="e">
        <f t="shared" si="10"/>
        <v>#N/A</v>
      </c>
    </row>
    <row r="48" spans="1:36" ht="20.100000000000001" hidden="1" customHeight="1" outlineLevel="2">
      <c r="A48" s="36" t="s">
        <v>2135</v>
      </c>
      <c r="B48" s="121" t="s">
        <v>500</v>
      </c>
      <c r="C48" s="37">
        <f t="shared" si="0"/>
        <v>0</v>
      </c>
      <c r="D48" s="37">
        <f t="shared" si="0"/>
        <v>0</v>
      </c>
      <c r="E48" s="37">
        <f t="shared" si="0"/>
        <v>0</v>
      </c>
      <c r="F48" s="37">
        <f t="shared" si="1"/>
        <v>0</v>
      </c>
      <c r="G48" s="37">
        <f t="shared" si="2"/>
        <v>0</v>
      </c>
      <c r="H48" s="128">
        <f t="shared" si="3"/>
        <v>0</v>
      </c>
      <c r="I48" s="37">
        <v>0</v>
      </c>
      <c r="J48" s="37"/>
      <c r="K48" s="37">
        <f t="shared" si="15"/>
        <v>0</v>
      </c>
      <c r="L48" s="37">
        <f t="shared" si="12"/>
        <v>0</v>
      </c>
      <c r="M48" s="37">
        <f t="shared" si="4"/>
        <v>0</v>
      </c>
      <c r="N48" s="128">
        <f t="shared" si="5"/>
        <v>0</v>
      </c>
      <c r="O48" s="37"/>
      <c r="P48" s="37"/>
      <c r="Q48" s="37"/>
      <c r="R48" s="37"/>
      <c r="S48" s="37">
        <f t="shared" si="6"/>
        <v>0</v>
      </c>
      <c r="T48" s="128">
        <f t="shared" si="7"/>
        <v>0</v>
      </c>
      <c r="U48" s="37"/>
      <c r="V48" s="37"/>
      <c r="W48" s="37"/>
      <c r="X48" s="37"/>
      <c r="Y48" s="37">
        <f t="shared" si="8"/>
        <v>0</v>
      </c>
      <c r="Z48" s="128">
        <f t="shared" si="9"/>
        <v>0</v>
      </c>
      <c r="AE48" s="37"/>
      <c r="AF48" s="37"/>
      <c r="AG48" s="37"/>
      <c r="AH48" s="37"/>
      <c r="AJ48" s="281" t="e">
        <f t="shared" si="10"/>
        <v>#N/A</v>
      </c>
    </row>
    <row r="49" spans="1:36" ht="20.100000000000001" hidden="1" customHeight="1" outlineLevel="2">
      <c r="A49" s="36" t="s">
        <v>2136</v>
      </c>
      <c r="B49" s="121" t="s">
        <v>501</v>
      </c>
      <c r="C49" s="37">
        <f t="shared" si="0"/>
        <v>96</v>
      </c>
      <c r="D49" s="37">
        <f t="shared" si="0"/>
        <v>0</v>
      </c>
      <c r="E49" s="37">
        <f t="shared" si="0"/>
        <v>-3</v>
      </c>
      <c r="F49" s="37">
        <f t="shared" si="1"/>
        <v>93</v>
      </c>
      <c r="G49" s="37">
        <f t="shared" si="2"/>
        <v>-3</v>
      </c>
      <c r="H49" s="128">
        <f t="shared" si="3"/>
        <v>-3.125</v>
      </c>
      <c r="I49" s="37">
        <v>94</v>
      </c>
      <c r="J49" s="37"/>
      <c r="K49" s="37">
        <f t="shared" si="15"/>
        <v>-3</v>
      </c>
      <c r="L49" s="37">
        <f t="shared" si="12"/>
        <v>91</v>
      </c>
      <c r="M49" s="37">
        <f t="shared" si="4"/>
        <v>-3</v>
      </c>
      <c r="N49" s="128">
        <f t="shared" si="5"/>
        <v>-3.1914893617021276</v>
      </c>
      <c r="O49" s="37"/>
      <c r="P49" s="37"/>
      <c r="Q49" s="37"/>
      <c r="R49" s="37"/>
      <c r="S49" s="37">
        <f t="shared" si="6"/>
        <v>0</v>
      </c>
      <c r="T49" s="128">
        <f t="shared" si="7"/>
        <v>0</v>
      </c>
      <c r="U49" s="37">
        <v>2</v>
      </c>
      <c r="V49" s="37"/>
      <c r="W49" s="37"/>
      <c r="X49" s="37">
        <v>2</v>
      </c>
      <c r="Y49" s="37">
        <f t="shared" si="8"/>
        <v>0</v>
      </c>
      <c r="Z49" s="128">
        <f t="shared" si="9"/>
        <v>0</v>
      </c>
      <c r="AE49" s="37"/>
      <c r="AF49" s="37"/>
      <c r="AG49" s="37"/>
      <c r="AH49" s="37">
        <v>-3</v>
      </c>
      <c r="AJ49" s="281">
        <f t="shared" si="10"/>
        <v>-2</v>
      </c>
    </row>
    <row r="50" spans="1:36" ht="20.100000000000001" hidden="1" customHeight="1" outlineLevel="2">
      <c r="A50" s="36" t="s">
        <v>2137</v>
      </c>
      <c r="B50" s="121" t="s">
        <v>502</v>
      </c>
      <c r="C50" s="37">
        <f t="shared" si="0"/>
        <v>8</v>
      </c>
      <c r="D50" s="37">
        <f t="shared" si="0"/>
        <v>0</v>
      </c>
      <c r="E50" s="37">
        <f t="shared" si="0"/>
        <v>0</v>
      </c>
      <c r="F50" s="37">
        <f t="shared" si="1"/>
        <v>8</v>
      </c>
      <c r="G50" s="37">
        <f t="shared" si="2"/>
        <v>0</v>
      </c>
      <c r="H50" s="128">
        <f t="shared" si="3"/>
        <v>0</v>
      </c>
      <c r="I50" s="37">
        <v>8</v>
      </c>
      <c r="J50" s="37"/>
      <c r="K50" s="37">
        <f t="shared" si="15"/>
        <v>0</v>
      </c>
      <c r="L50" s="37">
        <f t="shared" si="12"/>
        <v>8</v>
      </c>
      <c r="M50" s="37">
        <f t="shared" si="4"/>
        <v>0</v>
      </c>
      <c r="N50" s="128">
        <f t="shared" si="5"/>
        <v>0</v>
      </c>
      <c r="O50" s="37"/>
      <c r="P50" s="37"/>
      <c r="Q50" s="37"/>
      <c r="R50" s="37"/>
      <c r="S50" s="37">
        <f t="shared" si="6"/>
        <v>0</v>
      </c>
      <c r="T50" s="128">
        <f t="shared" si="7"/>
        <v>0</v>
      </c>
      <c r="U50" s="37"/>
      <c r="V50" s="37"/>
      <c r="W50" s="37"/>
      <c r="X50" s="37"/>
      <c r="Y50" s="37">
        <f t="shared" si="8"/>
        <v>0</v>
      </c>
      <c r="Z50" s="128">
        <f t="shared" si="9"/>
        <v>0</v>
      </c>
      <c r="AE50" s="37"/>
      <c r="AF50" s="37"/>
      <c r="AG50" s="37"/>
      <c r="AH50" s="37"/>
      <c r="AJ50" s="281" t="e">
        <f t="shared" si="10"/>
        <v>#N/A</v>
      </c>
    </row>
    <row r="51" spans="1:36" ht="20.100000000000001" hidden="1" customHeight="1" outlineLevel="2">
      <c r="A51" s="36" t="s">
        <v>2138</v>
      </c>
      <c r="B51" s="121" t="s">
        <v>503</v>
      </c>
      <c r="C51" s="37">
        <f t="shared" si="0"/>
        <v>0</v>
      </c>
      <c r="D51" s="37">
        <f t="shared" si="0"/>
        <v>0</v>
      </c>
      <c r="E51" s="37">
        <f t="shared" si="0"/>
        <v>0</v>
      </c>
      <c r="F51" s="37">
        <f t="shared" si="1"/>
        <v>0</v>
      </c>
      <c r="G51" s="37">
        <f t="shared" si="2"/>
        <v>0</v>
      </c>
      <c r="H51" s="128">
        <f t="shared" si="3"/>
        <v>0</v>
      </c>
      <c r="I51" s="37">
        <v>0</v>
      </c>
      <c r="J51" s="37"/>
      <c r="K51" s="37">
        <f t="shared" si="15"/>
        <v>0</v>
      </c>
      <c r="L51" s="37">
        <f t="shared" si="12"/>
        <v>0</v>
      </c>
      <c r="M51" s="37">
        <f t="shared" si="4"/>
        <v>0</v>
      </c>
      <c r="N51" s="128">
        <f t="shared" si="5"/>
        <v>0</v>
      </c>
      <c r="O51" s="37"/>
      <c r="P51" s="37"/>
      <c r="Q51" s="37"/>
      <c r="R51" s="37"/>
      <c r="S51" s="37">
        <f t="shared" si="6"/>
        <v>0</v>
      </c>
      <c r="T51" s="128">
        <f t="shared" si="7"/>
        <v>0</v>
      </c>
      <c r="U51" s="37"/>
      <c r="V51" s="37"/>
      <c r="W51" s="37"/>
      <c r="X51" s="37"/>
      <c r="Y51" s="37">
        <f t="shared" si="8"/>
        <v>0</v>
      </c>
      <c r="Z51" s="128">
        <f t="shared" si="9"/>
        <v>0</v>
      </c>
      <c r="AE51" s="37"/>
      <c r="AF51" s="37"/>
      <c r="AG51" s="37"/>
      <c r="AH51" s="37"/>
      <c r="AJ51" s="281" t="e">
        <f t="shared" si="10"/>
        <v>#N/A</v>
      </c>
    </row>
    <row r="52" spans="1:36" ht="20.100000000000001" hidden="1" customHeight="1" outlineLevel="2">
      <c r="A52" s="36" t="s">
        <v>2139</v>
      </c>
      <c r="B52" s="121" t="s">
        <v>504</v>
      </c>
      <c r="C52" s="37">
        <f t="shared" si="0"/>
        <v>209</v>
      </c>
      <c r="D52" s="37">
        <f t="shared" si="0"/>
        <v>0</v>
      </c>
      <c r="E52" s="37">
        <f t="shared" si="0"/>
        <v>0</v>
      </c>
      <c r="F52" s="37">
        <f t="shared" si="1"/>
        <v>209</v>
      </c>
      <c r="G52" s="37">
        <f t="shared" si="2"/>
        <v>0</v>
      </c>
      <c r="H52" s="128">
        <f t="shared" si="3"/>
        <v>0</v>
      </c>
      <c r="I52" s="37">
        <v>126</v>
      </c>
      <c r="J52" s="37"/>
      <c r="K52" s="37">
        <f t="shared" si="15"/>
        <v>0</v>
      </c>
      <c r="L52" s="37">
        <f t="shared" si="12"/>
        <v>126</v>
      </c>
      <c r="M52" s="37">
        <f t="shared" si="4"/>
        <v>0</v>
      </c>
      <c r="N52" s="128">
        <f t="shared" si="5"/>
        <v>0</v>
      </c>
      <c r="O52" s="37"/>
      <c r="P52" s="37"/>
      <c r="Q52" s="37"/>
      <c r="R52" s="37"/>
      <c r="S52" s="37">
        <f t="shared" si="6"/>
        <v>0</v>
      </c>
      <c r="T52" s="128">
        <f t="shared" si="7"/>
        <v>0</v>
      </c>
      <c r="U52" s="37">
        <v>83</v>
      </c>
      <c r="V52" s="37"/>
      <c r="W52" s="37"/>
      <c r="X52" s="37">
        <v>83</v>
      </c>
      <c r="Y52" s="37">
        <f t="shared" si="8"/>
        <v>0</v>
      </c>
      <c r="Z52" s="128">
        <f t="shared" si="9"/>
        <v>0</v>
      </c>
      <c r="AE52" s="37"/>
      <c r="AF52" s="37"/>
      <c r="AG52" s="37"/>
      <c r="AH52" s="37"/>
      <c r="AJ52" s="281" t="e">
        <f t="shared" si="10"/>
        <v>#N/A</v>
      </c>
    </row>
    <row r="53" spans="1:36" ht="20.100000000000001" hidden="1" customHeight="1" outlineLevel="1" collapsed="1">
      <c r="A53" s="34" t="s">
        <v>2140</v>
      </c>
      <c r="B53" s="121" t="s">
        <v>505</v>
      </c>
      <c r="C53" s="35">
        <f t="shared" si="0"/>
        <v>455</v>
      </c>
      <c r="D53" s="35">
        <f t="shared" si="0"/>
        <v>0</v>
      </c>
      <c r="E53" s="35">
        <f t="shared" si="0"/>
        <v>0</v>
      </c>
      <c r="F53" s="35">
        <f t="shared" si="1"/>
        <v>455</v>
      </c>
      <c r="G53" s="35">
        <f t="shared" si="2"/>
        <v>0</v>
      </c>
      <c r="H53" s="127">
        <f t="shared" si="3"/>
        <v>0</v>
      </c>
      <c r="I53" s="35">
        <f>SUM(I54:I63)</f>
        <v>429</v>
      </c>
      <c r="J53" s="35">
        <f>SUM(J54:J63)</f>
        <v>0</v>
      </c>
      <c r="K53" s="35">
        <f>SUM(K54:K63)</f>
        <v>0</v>
      </c>
      <c r="L53" s="35">
        <f t="shared" si="12"/>
        <v>429</v>
      </c>
      <c r="M53" s="35">
        <f t="shared" si="4"/>
        <v>0</v>
      </c>
      <c r="N53" s="127">
        <f t="shared" si="5"/>
        <v>0</v>
      </c>
      <c r="O53" s="35">
        <f>SUM(O54:O63)</f>
        <v>0</v>
      </c>
      <c r="P53" s="35">
        <f>SUM(P54:P63)</f>
        <v>0</v>
      </c>
      <c r="Q53" s="35">
        <f>SUM(Q54:Q63)</f>
        <v>0</v>
      </c>
      <c r="R53" s="35">
        <f>SUM(R54:R63)</f>
        <v>0</v>
      </c>
      <c r="S53" s="35">
        <f t="shared" si="6"/>
        <v>0</v>
      </c>
      <c r="T53" s="127">
        <f t="shared" si="7"/>
        <v>0</v>
      </c>
      <c r="U53" s="35">
        <f>SUM(U54:U63)</f>
        <v>26</v>
      </c>
      <c r="V53" s="35">
        <f>SUM(V54:V63)</f>
        <v>0</v>
      </c>
      <c r="W53" s="35">
        <f>SUM(W54:W63)</f>
        <v>0</v>
      </c>
      <c r="X53" s="35">
        <f>SUM(X54:X63)</f>
        <v>26</v>
      </c>
      <c r="Y53" s="35">
        <f t="shared" si="8"/>
        <v>0</v>
      </c>
      <c r="Z53" s="127">
        <f t="shared" si="9"/>
        <v>0</v>
      </c>
      <c r="AE53" s="35">
        <f>SUM(AE54:AE63)</f>
        <v>0</v>
      </c>
      <c r="AF53" s="35">
        <f>SUM(AF54:AF63)</f>
        <v>0</v>
      </c>
      <c r="AG53" s="35">
        <f>SUM(AG54:AG63)</f>
        <v>0</v>
      </c>
      <c r="AH53" s="35">
        <f>SUM(AH54:AH63)</f>
        <v>0</v>
      </c>
      <c r="AJ53" s="281" t="e">
        <f t="shared" si="10"/>
        <v>#N/A</v>
      </c>
    </row>
    <row r="54" spans="1:36" ht="20.100000000000001" hidden="1" customHeight="1" outlineLevel="2">
      <c r="A54" s="36" t="s">
        <v>2141</v>
      </c>
      <c r="B54" s="121" t="s">
        <v>472</v>
      </c>
      <c r="C54" s="37">
        <f t="shared" si="0"/>
        <v>340</v>
      </c>
      <c r="D54" s="37">
        <f t="shared" si="0"/>
        <v>0</v>
      </c>
      <c r="E54" s="37">
        <f t="shared" si="0"/>
        <v>0</v>
      </c>
      <c r="F54" s="37">
        <f t="shared" si="1"/>
        <v>340</v>
      </c>
      <c r="G54" s="37">
        <f t="shared" si="2"/>
        <v>0</v>
      </c>
      <c r="H54" s="128">
        <f t="shared" si="3"/>
        <v>0</v>
      </c>
      <c r="I54" s="37">
        <v>340</v>
      </c>
      <c r="J54" s="37"/>
      <c r="K54" s="37">
        <f t="shared" ref="K54:K63" si="16">SUM(AE54:AH54)</f>
        <v>0</v>
      </c>
      <c r="L54" s="37">
        <f t="shared" si="12"/>
        <v>340</v>
      </c>
      <c r="M54" s="37">
        <f t="shared" si="4"/>
        <v>0</v>
      </c>
      <c r="N54" s="128">
        <f t="shared" si="5"/>
        <v>0</v>
      </c>
      <c r="O54" s="37"/>
      <c r="P54" s="37"/>
      <c r="Q54" s="37"/>
      <c r="R54" s="37"/>
      <c r="S54" s="37">
        <f t="shared" si="6"/>
        <v>0</v>
      </c>
      <c r="T54" s="128">
        <f t="shared" si="7"/>
        <v>0</v>
      </c>
      <c r="U54" s="37"/>
      <c r="V54" s="37"/>
      <c r="W54" s="37"/>
      <c r="X54" s="37"/>
      <c r="Y54" s="37">
        <f t="shared" si="8"/>
        <v>0</v>
      </c>
      <c r="Z54" s="128">
        <f t="shared" si="9"/>
        <v>0</v>
      </c>
      <c r="AE54" s="37"/>
      <c r="AF54" s="37"/>
      <c r="AG54" s="37"/>
      <c r="AH54" s="37"/>
      <c r="AJ54" s="281" t="e">
        <f t="shared" si="10"/>
        <v>#N/A</v>
      </c>
    </row>
    <row r="55" spans="1:36" ht="20.100000000000001" hidden="1" customHeight="1" outlineLevel="2">
      <c r="A55" s="36" t="s">
        <v>2142</v>
      </c>
      <c r="B55" s="121" t="s">
        <v>473</v>
      </c>
      <c r="C55" s="37">
        <f t="shared" si="0"/>
        <v>68</v>
      </c>
      <c r="D55" s="37">
        <f t="shared" si="0"/>
        <v>0</v>
      </c>
      <c r="E55" s="37">
        <f t="shared" si="0"/>
        <v>0</v>
      </c>
      <c r="F55" s="37">
        <f t="shared" si="1"/>
        <v>68</v>
      </c>
      <c r="G55" s="37">
        <f t="shared" si="2"/>
        <v>0</v>
      </c>
      <c r="H55" s="128">
        <f t="shared" si="3"/>
        <v>0</v>
      </c>
      <c r="I55" s="37">
        <v>68</v>
      </c>
      <c r="J55" s="37"/>
      <c r="K55" s="37">
        <f t="shared" si="16"/>
        <v>0</v>
      </c>
      <c r="L55" s="37">
        <f t="shared" si="12"/>
        <v>68</v>
      </c>
      <c r="M55" s="37">
        <f t="shared" si="4"/>
        <v>0</v>
      </c>
      <c r="N55" s="128">
        <f t="shared" si="5"/>
        <v>0</v>
      </c>
      <c r="O55" s="37"/>
      <c r="P55" s="37"/>
      <c r="Q55" s="37"/>
      <c r="R55" s="37"/>
      <c r="S55" s="37">
        <f t="shared" si="6"/>
        <v>0</v>
      </c>
      <c r="T55" s="128">
        <f t="shared" si="7"/>
        <v>0</v>
      </c>
      <c r="U55" s="37"/>
      <c r="V55" s="37"/>
      <c r="W55" s="37"/>
      <c r="X55" s="37"/>
      <c r="Y55" s="37">
        <f t="shared" si="8"/>
        <v>0</v>
      </c>
      <c r="Z55" s="128">
        <f t="shared" si="9"/>
        <v>0</v>
      </c>
      <c r="AE55" s="37"/>
      <c r="AF55" s="37"/>
      <c r="AG55" s="37"/>
      <c r="AH55" s="37"/>
      <c r="AJ55" s="281" t="e">
        <f t="shared" si="10"/>
        <v>#N/A</v>
      </c>
    </row>
    <row r="56" spans="1:36" ht="20.100000000000001" hidden="1" customHeight="1" outlineLevel="2">
      <c r="A56" s="36" t="s">
        <v>2143</v>
      </c>
      <c r="B56" s="121" t="s">
        <v>474</v>
      </c>
      <c r="C56" s="37">
        <f t="shared" si="0"/>
        <v>6</v>
      </c>
      <c r="D56" s="37">
        <f t="shared" si="0"/>
        <v>0</v>
      </c>
      <c r="E56" s="37">
        <f t="shared" si="0"/>
        <v>0</v>
      </c>
      <c r="F56" s="37">
        <f t="shared" si="1"/>
        <v>6</v>
      </c>
      <c r="G56" s="37">
        <f t="shared" si="2"/>
        <v>0</v>
      </c>
      <c r="H56" s="128">
        <f t="shared" si="3"/>
        <v>0</v>
      </c>
      <c r="I56" s="37">
        <v>6</v>
      </c>
      <c r="J56" s="37"/>
      <c r="K56" s="37">
        <f t="shared" si="16"/>
        <v>0</v>
      </c>
      <c r="L56" s="37">
        <f t="shared" si="12"/>
        <v>6</v>
      </c>
      <c r="M56" s="37">
        <f t="shared" si="4"/>
        <v>0</v>
      </c>
      <c r="N56" s="128">
        <f t="shared" si="5"/>
        <v>0</v>
      </c>
      <c r="O56" s="37"/>
      <c r="P56" s="37"/>
      <c r="Q56" s="37"/>
      <c r="R56" s="37"/>
      <c r="S56" s="37">
        <f t="shared" si="6"/>
        <v>0</v>
      </c>
      <c r="T56" s="128">
        <f t="shared" si="7"/>
        <v>0</v>
      </c>
      <c r="U56" s="37"/>
      <c r="V56" s="37"/>
      <c r="W56" s="37"/>
      <c r="X56" s="37"/>
      <c r="Y56" s="37">
        <f t="shared" si="8"/>
        <v>0</v>
      </c>
      <c r="Z56" s="128">
        <f t="shared" si="9"/>
        <v>0</v>
      </c>
      <c r="AE56" s="37"/>
      <c r="AF56" s="37"/>
      <c r="AG56" s="37"/>
      <c r="AH56" s="37"/>
      <c r="AJ56" s="281" t="e">
        <f t="shared" si="10"/>
        <v>#N/A</v>
      </c>
    </row>
    <row r="57" spans="1:36" ht="20.100000000000001" hidden="1" customHeight="1" outlineLevel="2">
      <c r="A57" s="36" t="s">
        <v>2144</v>
      </c>
      <c r="B57" s="121" t="s">
        <v>506</v>
      </c>
      <c r="C57" s="37">
        <f t="shared" si="0"/>
        <v>0</v>
      </c>
      <c r="D57" s="37">
        <f t="shared" si="0"/>
        <v>0</v>
      </c>
      <c r="E57" s="37">
        <f t="shared" si="0"/>
        <v>0</v>
      </c>
      <c r="F57" s="37">
        <f t="shared" si="1"/>
        <v>0</v>
      </c>
      <c r="G57" s="37">
        <f t="shared" si="2"/>
        <v>0</v>
      </c>
      <c r="H57" s="128">
        <f t="shared" si="3"/>
        <v>0</v>
      </c>
      <c r="I57" s="37">
        <v>0</v>
      </c>
      <c r="J57" s="37"/>
      <c r="K57" s="37">
        <f t="shared" si="16"/>
        <v>0</v>
      </c>
      <c r="L57" s="37">
        <f t="shared" si="12"/>
        <v>0</v>
      </c>
      <c r="M57" s="37">
        <f t="shared" si="4"/>
        <v>0</v>
      </c>
      <c r="N57" s="128">
        <f t="shared" si="5"/>
        <v>0</v>
      </c>
      <c r="O57" s="37"/>
      <c r="P57" s="37"/>
      <c r="Q57" s="37"/>
      <c r="R57" s="37"/>
      <c r="S57" s="37">
        <f t="shared" si="6"/>
        <v>0</v>
      </c>
      <c r="T57" s="128">
        <f t="shared" si="7"/>
        <v>0</v>
      </c>
      <c r="U57" s="37"/>
      <c r="V57" s="37"/>
      <c r="W57" s="37"/>
      <c r="X57" s="37"/>
      <c r="Y57" s="37">
        <f t="shared" si="8"/>
        <v>0</v>
      </c>
      <c r="Z57" s="128">
        <f t="shared" si="9"/>
        <v>0</v>
      </c>
      <c r="AE57" s="37"/>
      <c r="AF57" s="37"/>
      <c r="AG57" s="37"/>
      <c r="AH57" s="37"/>
      <c r="AJ57" s="281" t="e">
        <f t="shared" si="10"/>
        <v>#N/A</v>
      </c>
    </row>
    <row r="58" spans="1:36" ht="20.100000000000001" hidden="1" customHeight="1" outlineLevel="2">
      <c r="A58" s="36" t="s">
        <v>2145</v>
      </c>
      <c r="B58" s="121" t="s">
        <v>507</v>
      </c>
      <c r="C58" s="37">
        <f t="shared" si="0"/>
        <v>18</v>
      </c>
      <c r="D58" s="37">
        <f t="shared" si="0"/>
        <v>0</v>
      </c>
      <c r="E58" s="37">
        <f t="shared" si="0"/>
        <v>0</v>
      </c>
      <c r="F58" s="37">
        <f t="shared" si="1"/>
        <v>18</v>
      </c>
      <c r="G58" s="37">
        <f t="shared" si="2"/>
        <v>0</v>
      </c>
      <c r="H58" s="128">
        <f t="shared" si="3"/>
        <v>0</v>
      </c>
      <c r="I58" s="37">
        <v>10</v>
      </c>
      <c r="J58" s="37"/>
      <c r="K58" s="37">
        <f t="shared" si="16"/>
        <v>0</v>
      </c>
      <c r="L58" s="37">
        <f t="shared" si="12"/>
        <v>10</v>
      </c>
      <c r="M58" s="37">
        <f t="shared" si="4"/>
        <v>0</v>
      </c>
      <c r="N58" s="128">
        <f t="shared" si="5"/>
        <v>0</v>
      </c>
      <c r="O58" s="37"/>
      <c r="P58" s="37"/>
      <c r="Q58" s="37"/>
      <c r="R58" s="37"/>
      <c r="S58" s="37">
        <f t="shared" si="6"/>
        <v>0</v>
      </c>
      <c r="T58" s="128">
        <f t="shared" si="7"/>
        <v>0</v>
      </c>
      <c r="U58" s="37">
        <v>8</v>
      </c>
      <c r="V58" s="37"/>
      <c r="W58" s="37"/>
      <c r="X58" s="37">
        <v>8</v>
      </c>
      <c r="Y58" s="37">
        <f t="shared" si="8"/>
        <v>0</v>
      </c>
      <c r="Z58" s="128">
        <f t="shared" si="9"/>
        <v>0</v>
      </c>
      <c r="AE58" s="37"/>
      <c r="AF58" s="37"/>
      <c r="AG58" s="37"/>
      <c r="AH58" s="37"/>
      <c r="AJ58" s="281" t="e">
        <f t="shared" si="10"/>
        <v>#N/A</v>
      </c>
    </row>
    <row r="59" spans="1:36" ht="20.100000000000001" hidden="1" customHeight="1" outlineLevel="2">
      <c r="A59" s="36" t="s">
        <v>2146</v>
      </c>
      <c r="B59" s="121" t="s">
        <v>508</v>
      </c>
      <c r="C59" s="37">
        <f t="shared" si="0"/>
        <v>0</v>
      </c>
      <c r="D59" s="37">
        <f t="shared" si="0"/>
        <v>0</v>
      </c>
      <c r="E59" s="37">
        <f t="shared" si="0"/>
        <v>0</v>
      </c>
      <c r="F59" s="37">
        <f t="shared" si="1"/>
        <v>0</v>
      </c>
      <c r="G59" s="37">
        <f t="shared" si="2"/>
        <v>0</v>
      </c>
      <c r="H59" s="128">
        <f t="shared" si="3"/>
        <v>0</v>
      </c>
      <c r="I59" s="37">
        <v>0</v>
      </c>
      <c r="J59" s="37"/>
      <c r="K59" s="37">
        <f t="shared" si="16"/>
        <v>0</v>
      </c>
      <c r="L59" s="37">
        <f t="shared" si="12"/>
        <v>0</v>
      </c>
      <c r="M59" s="37">
        <f t="shared" si="4"/>
        <v>0</v>
      </c>
      <c r="N59" s="128">
        <f t="shared" si="5"/>
        <v>0</v>
      </c>
      <c r="O59" s="37"/>
      <c r="P59" s="37"/>
      <c r="Q59" s="37"/>
      <c r="R59" s="37"/>
      <c r="S59" s="37">
        <f t="shared" si="6"/>
        <v>0</v>
      </c>
      <c r="T59" s="128">
        <f t="shared" si="7"/>
        <v>0</v>
      </c>
      <c r="U59" s="37"/>
      <c r="V59" s="37"/>
      <c r="W59" s="37"/>
      <c r="X59" s="37"/>
      <c r="Y59" s="37">
        <f t="shared" si="8"/>
        <v>0</v>
      </c>
      <c r="Z59" s="128">
        <f t="shared" si="9"/>
        <v>0</v>
      </c>
      <c r="AE59" s="37"/>
      <c r="AF59" s="37"/>
      <c r="AG59" s="37"/>
      <c r="AH59" s="37"/>
      <c r="AJ59" s="281" t="e">
        <f t="shared" si="10"/>
        <v>#N/A</v>
      </c>
    </row>
    <row r="60" spans="1:36" ht="20.100000000000001" hidden="1" customHeight="1" outlineLevel="2">
      <c r="A60" s="36" t="s">
        <v>2147</v>
      </c>
      <c r="B60" s="121" t="s">
        <v>509</v>
      </c>
      <c r="C60" s="37">
        <f t="shared" si="0"/>
        <v>5</v>
      </c>
      <c r="D60" s="37">
        <f t="shared" si="0"/>
        <v>0</v>
      </c>
      <c r="E60" s="37">
        <f t="shared" si="0"/>
        <v>0</v>
      </c>
      <c r="F60" s="37">
        <f t="shared" si="1"/>
        <v>5</v>
      </c>
      <c r="G60" s="37">
        <f t="shared" si="2"/>
        <v>0</v>
      </c>
      <c r="H60" s="128">
        <f t="shared" si="3"/>
        <v>0</v>
      </c>
      <c r="I60" s="37">
        <v>5</v>
      </c>
      <c r="J60" s="37"/>
      <c r="K60" s="37">
        <f t="shared" si="16"/>
        <v>0</v>
      </c>
      <c r="L60" s="37">
        <f t="shared" si="12"/>
        <v>5</v>
      </c>
      <c r="M60" s="37">
        <f t="shared" si="4"/>
        <v>0</v>
      </c>
      <c r="N60" s="128">
        <f t="shared" si="5"/>
        <v>0</v>
      </c>
      <c r="O60" s="37"/>
      <c r="P60" s="37"/>
      <c r="Q60" s="37"/>
      <c r="R60" s="37"/>
      <c r="S60" s="37">
        <f t="shared" si="6"/>
        <v>0</v>
      </c>
      <c r="T60" s="128">
        <f t="shared" si="7"/>
        <v>0</v>
      </c>
      <c r="U60" s="37"/>
      <c r="V60" s="37"/>
      <c r="W60" s="37"/>
      <c r="X60" s="37"/>
      <c r="Y60" s="37">
        <f t="shared" si="8"/>
        <v>0</v>
      </c>
      <c r="Z60" s="128">
        <f t="shared" si="9"/>
        <v>0</v>
      </c>
      <c r="AE60" s="37"/>
      <c r="AF60" s="37"/>
      <c r="AG60" s="37"/>
      <c r="AH60" s="37"/>
      <c r="AJ60" s="281" t="e">
        <f t="shared" si="10"/>
        <v>#N/A</v>
      </c>
    </row>
    <row r="61" spans="1:36" ht="20.100000000000001" hidden="1" customHeight="1" outlineLevel="2">
      <c r="A61" s="36" t="s">
        <v>2148</v>
      </c>
      <c r="B61" s="121" t="s">
        <v>510</v>
      </c>
      <c r="C61" s="37">
        <f t="shared" si="0"/>
        <v>0</v>
      </c>
      <c r="D61" s="37">
        <f t="shared" si="0"/>
        <v>0</v>
      </c>
      <c r="E61" s="37">
        <f t="shared" si="0"/>
        <v>0</v>
      </c>
      <c r="F61" s="37">
        <f t="shared" si="1"/>
        <v>0</v>
      </c>
      <c r="G61" s="37">
        <f t="shared" si="2"/>
        <v>0</v>
      </c>
      <c r="H61" s="128">
        <f t="shared" si="3"/>
        <v>0</v>
      </c>
      <c r="I61" s="37">
        <v>0</v>
      </c>
      <c r="J61" s="37"/>
      <c r="K61" s="37">
        <f t="shared" si="16"/>
        <v>0</v>
      </c>
      <c r="L61" s="37">
        <f t="shared" si="12"/>
        <v>0</v>
      </c>
      <c r="M61" s="37">
        <f t="shared" si="4"/>
        <v>0</v>
      </c>
      <c r="N61" s="128">
        <f t="shared" si="5"/>
        <v>0</v>
      </c>
      <c r="O61" s="37"/>
      <c r="P61" s="37"/>
      <c r="Q61" s="37"/>
      <c r="R61" s="37"/>
      <c r="S61" s="37">
        <f t="shared" si="6"/>
        <v>0</v>
      </c>
      <c r="T61" s="128">
        <f t="shared" si="7"/>
        <v>0</v>
      </c>
      <c r="U61" s="37"/>
      <c r="V61" s="37"/>
      <c r="W61" s="37"/>
      <c r="X61" s="37"/>
      <c r="Y61" s="37">
        <f t="shared" si="8"/>
        <v>0</v>
      </c>
      <c r="Z61" s="128">
        <f t="shared" si="9"/>
        <v>0</v>
      </c>
      <c r="AE61" s="37"/>
      <c r="AF61" s="37"/>
      <c r="AG61" s="37"/>
      <c r="AH61" s="37"/>
      <c r="AJ61" s="281" t="e">
        <f t="shared" si="10"/>
        <v>#N/A</v>
      </c>
    </row>
    <row r="62" spans="1:36" ht="20.100000000000001" hidden="1" customHeight="1" outlineLevel="2">
      <c r="A62" s="36" t="s">
        <v>2149</v>
      </c>
      <c r="B62" s="121" t="s">
        <v>503</v>
      </c>
      <c r="C62" s="37">
        <f t="shared" si="0"/>
        <v>0</v>
      </c>
      <c r="D62" s="37">
        <f t="shared" si="0"/>
        <v>0</v>
      </c>
      <c r="E62" s="37">
        <f t="shared" si="0"/>
        <v>0</v>
      </c>
      <c r="F62" s="37">
        <f t="shared" si="1"/>
        <v>0</v>
      </c>
      <c r="G62" s="37">
        <f t="shared" si="2"/>
        <v>0</v>
      </c>
      <c r="H62" s="128">
        <f t="shared" si="3"/>
        <v>0</v>
      </c>
      <c r="I62" s="37">
        <v>0</v>
      </c>
      <c r="J62" s="37"/>
      <c r="K62" s="37">
        <f t="shared" si="16"/>
        <v>0</v>
      </c>
      <c r="L62" s="37">
        <f t="shared" si="12"/>
        <v>0</v>
      </c>
      <c r="M62" s="37">
        <f t="shared" si="4"/>
        <v>0</v>
      </c>
      <c r="N62" s="128">
        <f t="shared" si="5"/>
        <v>0</v>
      </c>
      <c r="O62" s="37"/>
      <c r="P62" s="37"/>
      <c r="Q62" s="37"/>
      <c r="R62" s="37"/>
      <c r="S62" s="37">
        <f t="shared" si="6"/>
        <v>0</v>
      </c>
      <c r="T62" s="128">
        <f t="shared" si="7"/>
        <v>0</v>
      </c>
      <c r="U62" s="37"/>
      <c r="V62" s="37"/>
      <c r="W62" s="37"/>
      <c r="X62" s="37"/>
      <c r="Y62" s="37">
        <f t="shared" si="8"/>
        <v>0</v>
      </c>
      <c r="Z62" s="128">
        <f t="shared" si="9"/>
        <v>0</v>
      </c>
      <c r="AE62" s="37"/>
      <c r="AF62" s="37"/>
      <c r="AG62" s="37"/>
      <c r="AH62" s="37"/>
      <c r="AJ62" s="281" t="e">
        <f t="shared" si="10"/>
        <v>#N/A</v>
      </c>
    </row>
    <row r="63" spans="1:36" ht="20.100000000000001" hidden="1" customHeight="1" outlineLevel="2">
      <c r="A63" s="36" t="s">
        <v>2150</v>
      </c>
      <c r="B63" s="121" t="s">
        <v>511</v>
      </c>
      <c r="C63" s="37">
        <f t="shared" si="0"/>
        <v>18</v>
      </c>
      <c r="D63" s="37">
        <f t="shared" si="0"/>
        <v>0</v>
      </c>
      <c r="E63" s="37">
        <f t="shared" si="0"/>
        <v>0</v>
      </c>
      <c r="F63" s="37">
        <f t="shared" si="1"/>
        <v>18</v>
      </c>
      <c r="G63" s="37">
        <f t="shared" si="2"/>
        <v>0</v>
      </c>
      <c r="H63" s="128">
        <f t="shared" si="3"/>
        <v>0</v>
      </c>
      <c r="I63" s="37">
        <v>0</v>
      </c>
      <c r="J63" s="37"/>
      <c r="K63" s="37">
        <f t="shared" si="16"/>
        <v>0</v>
      </c>
      <c r="L63" s="37">
        <f t="shared" si="12"/>
        <v>0</v>
      </c>
      <c r="M63" s="37">
        <f t="shared" si="4"/>
        <v>0</v>
      </c>
      <c r="N63" s="128">
        <f t="shared" si="5"/>
        <v>0</v>
      </c>
      <c r="O63" s="37"/>
      <c r="P63" s="37"/>
      <c r="Q63" s="37"/>
      <c r="R63" s="37"/>
      <c r="S63" s="37">
        <f t="shared" si="6"/>
        <v>0</v>
      </c>
      <c r="T63" s="128">
        <f t="shared" si="7"/>
        <v>0</v>
      </c>
      <c r="U63" s="37">
        <v>18</v>
      </c>
      <c r="V63" s="37"/>
      <c r="W63" s="37"/>
      <c r="X63" s="37">
        <v>18</v>
      </c>
      <c r="Y63" s="37">
        <f t="shared" si="8"/>
        <v>0</v>
      </c>
      <c r="Z63" s="128">
        <f t="shared" si="9"/>
        <v>0</v>
      </c>
      <c r="AE63" s="37"/>
      <c r="AF63" s="37"/>
      <c r="AG63" s="37"/>
      <c r="AH63" s="37"/>
      <c r="AJ63" s="281" t="e">
        <f t="shared" si="10"/>
        <v>#N/A</v>
      </c>
    </row>
    <row r="64" spans="1:36" ht="20.100000000000001" hidden="1" customHeight="1" outlineLevel="1" collapsed="1">
      <c r="A64" s="34" t="s">
        <v>2151</v>
      </c>
      <c r="B64" s="121" t="s">
        <v>512</v>
      </c>
      <c r="C64" s="35">
        <f t="shared" si="0"/>
        <v>3389</v>
      </c>
      <c r="D64" s="35">
        <f t="shared" si="0"/>
        <v>0</v>
      </c>
      <c r="E64" s="35">
        <f t="shared" si="0"/>
        <v>-146</v>
      </c>
      <c r="F64" s="35">
        <f t="shared" si="1"/>
        <v>3243</v>
      </c>
      <c r="G64" s="35">
        <f t="shared" si="2"/>
        <v>-146</v>
      </c>
      <c r="H64" s="127">
        <f t="shared" si="3"/>
        <v>-4.3080554735910299</v>
      </c>
      <c r="I64" s="35">
        <f>SUM(I65:I74)</f>
        <v>2451</v>
      </c>
      <c r="J64" s="35">
        <f>SUM(J65:J74)</f>
        <v>0</v>
      </c>
      <c r="K64" s="35">
        <f>SUM(K65:K74)</f>
        <v>51</v>
      </c>
      <c r="L64" s="35">
        <f t="shared" si="12"/>
        <v>2502</v>
      </c>
      <c r="M64" s="35">
        <f t="shared" si="4"/>
        <v>51</v>
      </c>
      <c r="N64" s="127">
        <f t="shared" si="5"/>
        <v>2.0807833537331701</v>
      </c>
      <c r="O64" s="35">
        <f>SUM(O65:O74)</f>
        <v>318</v>
      </c>
      <c r="P64" s="35">
        <f>SUM(P65:P74)</f>
        <v>0</v>
      </c>
      <c r="Q64" s="35">
        <f>SUM(Q65:Q74)</f>
        <v>-197</v>
      </c>
      <c r="R64" s="35">
        <f>SUM(R65:R74)</f>
        <v>121</v>
      </c>
      <c r="S64" s="35">
        <f t="shared" si="6"/>
        <v>-197</v>
      </c>
      <c r="T64" s="127">
        <f t="shared" si="7"/>
        <v>-61.94968553459119</v>
      </c>
      <c r="U64" s="35">
        <f>SUM(U65:U74)</f>
        <v>620</v>
      </c>
      <c r="V64" s="35">
        <f>SUM(V65:V74)</f>
        <v>0</v>
      </c>
      <c r="W64" s="35">
        <f>SUM(W65:W74)</f>
        <v>0</v>
      </c>
      <c r="X64" s="35">
        <f>SUM(X65:X74)</f>
        <v>620</v>
      </c>
      <c r="Y64" s="35">
        <f t="shared" si="8"/>
        <v>0</v>
      </c>
      <c r="Z64" s="127">
        <f t="shared" si="9"/>
        <v>0</v>
      </c>
      <c r="AE64" s="35">
        <f>SUM(AE65:AE74)</f>
        <v>0</v>
      </c>
      <c r="AF64" s="35">
        <f>SUM(AF65:AF74)</f>
        <v>51</v>
      </c>
      <c r="AG64" s="35">
        <f>SUM(AG65:AG74)</f>
        <v>0</v>
      </c>
      <c r="AH64" s="35">
        <f>SUM(AH65:AH74)</f>
        <v>0</v>
      </c>
      <c r="AJ64" s="281" t="e">
        <f t="shared" si="10"/>
        <v>#N/A</v>
      </c>
    </row>
    <row r="65" spans="1:36" ht="20.100000000000001" hidden="1" customHeight="1" outlineLevel="2">
      <c r="A65" s="36" t="s">
        <v>2152</v>
      </c>
      <c r="B65" s="121" t="s">
        <v>472</v>
      </c>
      <c r="C65" s="37">
        <f t="shared" si="0"/>
        <v>1415</v>
      </c>
      <c r="D65" s="37">
        <f t="shared" si="0"/>
        <v>0</v>
      </c>
      <c r="E65" s="37">
        <f t="shared" si="0"/>
        <v>0</v>
      </c>
      <c r="F65" s="37">
        <f t="shared" si="1"/>
        <v>1415</v>
      </c>
      <c r="G65" s="37">
        <f t="shared" si="2"/>
        <v>0</v>
      </c>
      <c r="H65" s="128">
        <f t="shared" si="3"/>
        <v>0</v>
      </c>
      <c r="I65" s="37">
        <v>1094</v>
      </c>
      <c r="J65" s="37"/>
      <c r="K65" s="37">
        <f t="shared" ref="K65:K74" si="17">SUM(AE65:AH65)</f>
        <v>0</v>
      </c>
      <c r="L65" s="37">
        <f t="shared" si="12"/>
        <v>1094</v>
      </c>
      <c r="M65" s="37">
        <f t="shared" si="4"/>
        <v>0</v>
      </c>
      <c r="N65" s="128">
        <f t="shared" si="5"/>
        <v>0</v>
      </c>
      <c r="O65" s="37"/>
      <c r="P65" s="37"/>
      <c r="Q65" s="37"/>
      <c r="R65" s="37"/>
      <c r="S65" s="37">
        <f t="shared" si="6"/>
        <v>0</v>
      </c>
      <c r="T65" s="128">
        <f t="shared" si="7"/>
        <v>0</v>
      </c>
      <c r="U65" s="37">
        <v>321</v>
      </c>
      <c r="V65" s="37"/>
      <c r="W65" s="37"/>
      <c r="X65" s="37">
        <v>321</v>
      </c>
      <c r="Y65" s="37">
        <f t="shared" si="8"/>
        <v>0</v>
      </c>
      <c r="Z65" s="128">
        <f t="shared" si="9"/>
        <v>0</v>
      </c>
      <c r="AE65" s="37"/>
      <c r="AF65" s="37"/>
      <c r="AG65" s="37"/>
      <c r="AH65" s="37"/>
      <c r="AJ65" s="281" t="e">
        <f t="shared" si="10"/>
        <v>#N/A</v>
      </c>
    </row>
    <row r="66" spans="1:36" ht="20.100000000000001" hidden="1" customHeight="1" outlineLevel="2">
      <c r="A66" s="36" t="s">
        <v>2058</v>
      </c>
      <c r="B66" s="121" t="s">
        <v>473</v>
      </c>
      <c r="C66" s="37">
        <f t="shared" si="0"/>
        <v>1157</v>
      </c>
      <c r="D66" s="37">
        <f t="shared" si="0"/>
        <v>0</v>
      </c>
      <c r="E66" s="37">
        <f t="shared" si="0"/>
        <v>-206</v>
      </c>
      <c r="F66" s="37">
        <f t="shared" si="1"/>
        <v>951</v>
      </c>
      <c r="G66" s="37">
        <f t="shared" si="2"/>
        <v>-206</v>
      </c>
      <c r="H66" s="128">
        <f t="shared" si="3"/>
        <v>-17.804667242869492</v>
      </c>
      <c r="I66" s="37">
        <v>748</v>
      </c>
      <c r="J66" s="37"/>
      <c r="K66" s="37">
        <f t="shared" si="17"/>
        <v>-9</v>
      </c>
      <c r="L66" s="37">
        <f t="shared" si="12"/>
        <v>739</v>
      </c>
      <c r="M66" s="37">
        <f t="shared" si="4"/>
        <v>-9</v>
      </c>
      <c r="N66" s="128">
        <f t="shared" si="5"/>
        <v>-1.2032085561497325</v>
      </c>
      <c r="O66" s="37">
        <v>318</v>
      </c>
      <c r="P66" s="37"/>
      <c r="Q66" s="37">
        <v>-197</v>
      </c>
      <c r="R66" s="37">
        <v>121</v>
      </c>
      <c r="S66" s="37">
        <f t="shared" si="6"/>
        <v>-197</v>
      </c>
      <c r="T66" s="128">
        <f t="shared" si="7"/>
        <v>-61.94968553459119</v>
      </c>
      <c r="U66" s="37">
        <v>91</v>
      </c>
      <c r="V66" s="37"/>
      <c r="W66" s="37"/>
      <c r="X66" s="37">
        <v>91</v>
      </c>
      <c r="Y66" s="37">
        <f t="shared" si="8"/>
        <v>0</v>
      </c>
      <c r="Z66" s="128">
        <f t="shared" si="9"/>
        <v>0</v>
      </c>
      <c r="AE66" s="37"/>
      <c r="AF66" s="37">
        <v>-32</v>
      </c>
      <c r="AG66" s="37"/>
      <c r="AH66" s="37">
        <v>23</v>
      </c>
      <c r="AJ66" s="281">
        <f t="shared" si="10"/>
        <v>-5</v>
      </c>
    </row>
    <row r="67" spans="1:36" ht="20.100000000000001" hidden="1" customHeight="1" outlineLevel="2">
      <c r="A67" s="36" t="s">
        <v>2153</v>
      </c>
      <c r="B67" s="121" t="s">
        <v>474</v>
      </c>
      <c r="C67" s="37">
        <f t="shared" si="0"/>
        <v>12</v>
      </c>
      <c r="D67" s="37">
        <f t="shared" si="0"/>
        <v>0</v>
      </c>
      <c r="E67" s="37">
        <f t="shared" si="0"/>
        <v>0</v>
      </c>
      <c r="F67" s="37">
        <f t="shared" si="1"/>
        <v>12</v>
      </c>
      <c r="G67" s="37">
        <f t="shared" si="2"/>
        <v>0</v>
      </c>
      <c r="H67" s="128">
        <f t="shared" si="3"/>
        <v>0</v>
      </c>
      <c r="I67" s="37">
        <v>12</v>
      </c>
      <c r="J67" s="37"/>
      <c r="K67" s="37">
        <f t="shared" si="17"/>
        <v>0</v>
      </c>
      <c r="L67" s="37">
        <f t="shared" si="12"/>
        <v>12</v>
      </c>
      <c r="M67" s="37">
        <f t="shared" si="4"/>
        <v>0</v>
      </c>
      <c r="N67" s="128">
        <f t="shared" si="5"/>
        <v>0</v>
      </c>
      <c r="O67" s="37"/>
      <c r="P67" s="37"/>
      <c r="Q67" s="37"/>
      <c r="R67" s="37"/>
      <c r="S67" s="37">
        <f t="shared" si="6"/>
        <v>0</v>
      </c>
      <c r="T67" s="128">
        <f t="shared" si="7"/>
        <v>0</v>
      </c>
      <c r="U67" s="37"/>
      <c r="V67" s="37"/>
      <c r="W67" s="37"/>
      <c r="X67" s="37"/>
      <c r="Y67" s="37">
        <f t="shared" si="8"/>
        <v>0</v>
      </c>
      <c r="Z67" s="128">
        <f t="shared" si="9"/>
        <v>0</v>
      </c>
      <c r="AE67" s="37"/>
      <c r="AF67" s="37"/>
      <c r="AG67" s="37"/>
      <c r="AH67" s="37"/>
      <c r="AJ67" s="281" t="e">
        <f t="shared" si="10"/>
        <v>#N/A</v>
      </c>
    </row>
    <row r="68" spans="1:36" ht="20.100000000000001" hidden="1" customHeight="1" outlineLevel="2">
      <c r="A68" s="36" t="s">
        <v>2154</v>
      </c>
      <c r="B68" s="121" t="s">
        <v>513</v>
      </c>
      <c r="C68" s="37">
        <f t="shared" si="0"/>
        <v>14</v>
      </c>
      <c r="D68" s="37">
        <f t="shared" si="0"/>
        <v>0</v>
      </c>
      <c r="E68" s="37">
        <f t="shared" si="0"/>
        <v>0</v>
      </c>
      <c r="F68" s="37">
        <f t="shared" si="1"/>
        <v>14</v>
      </c>
      <c r="G68" s="37">
        <f t="shared" si="2"/>
        <v>0</v>
      </c>
      <c r="H68" s="128">
        <f t="shared" si="3"/>
        <v>0</v>
      </c>
      <c r="I68" s="37">
        <v>14</v>
      </c>
      <c r="J68" s="37"/>
      <c r="K68" s="37">
        <f t="shared" si="17"/>
        <v>0</v>
      </c>
      <c r="L68" s="37">
        <f t="shared" si="12"/>
        <v>14</v>
      </c>
      <c r="M68" s="37">
        <f t="shared" si="4"/>
        <v>0</v>
      </c>
      <c r="N68" s="128">
        <f t="shared" si="5"/>
        <v>0</v>
      </c>
      <c r="O68" s="37"/>
      <c r="P68" s="37"/>
      <c r="Q68" s="37"/>
      <c r="R68" s="37"/>
      <c r="S68" s="37">
        <f t="shared" si="6"/>
        <v>0</v>
      </c>
      <c r="T68" s="128">
        <f t="shared" si="7"/>
        <v>0</v>
      </c>
      <c r="U68" s="37"/>
      <c r="V68" s="37"/>
      <c r="W68" s="37"/>
      <c r="X68" s="37"/>
      <c r="Y68" s="37">
        <f t="shared" si="8"/>
        <v>0</v>
      </c>
      <c r="Z68" s="128">
        <f t="shared" si="9"/>
        <v>0</v>
      </c>
      <c r="AE68" s="37"/>
      <c r="AF68" s="37"/>
      <c r="AG68" s="37"/>
      <c r="AH68" s="37"/>
      <c r="AJ68" s="281" t="e">
        <f t="shared" si="10"/>
        <v>#N/A</v>
      </c>
    </row>
    <row r="69" spans="1:36" ht="20.100000000000001" hidden="1" customHeight="1" outlineLevel="2">
      <c r="A69" s="36" t="s">
        <v>2059</v>
      </c>
      <c r="B69" s="121" t="s">
        <v>514</v>
      </c>
      <c r="C69" s="37">
        <f t="shared" si="0"/>
        <v>53</v>
      </c>
      <c r="D69" s="37">
        <f t="shared" si="0"/>
        <v>0</v>
      </c>
      <c r="E69" s="37">
        <f t="shared" si="0"/>
        <v>83</v>
      </c>
      <c r="F69" s="37">
        <f t="shared" si="1"/>
        <v>136</v>
      </c>
      <c r="G69" s="37">
        <f t="shared" si="2"/>
        <v>83</v>
      </c>
      <c r="H69" s="128">
        <f t="shared" si="3"/>
        <v>156.60377358490567</v>
      </c>
      <c r="I69" s="37">
        <v>13</v>
      </c>
      <c r="J69" s="37"/>
      <c r="K69" s="37">
        <f t="shared" si="17"/>
        <v>83</v>
      </c>
      <c r="L69" s="37">
        <f t="shared" si="12"/>
        <v>96</v>
      </c>
      <c r="M69" s="37">
        <f t="shared" si="4"/>
        <v>83</v>
      </c>
      <c r="N69" s="128">
        <f t="shared" si="5"/>
        <v>638.46153846153845</v>
      </c>
      <c r="O69" s="37"/>
      <c r="P69" s="37"/>
      <c r="Q69" s="37"/>
      <c r="R69" s="37"/>
      <c r="S69" s="37">
        <f t="shared" si="6"/>
        <v>0</v>
      </c>
      <c r="T69" s="128">
        <f t="shared" si="7"/>
        <v>0</v>
      </c>
      <c r="U69" s="37">
        <v>40</v>
      </c>
      <c r="V69" s="37"/>
      <c r="W69" s="37"/>
      <c r="X69" s="37">
        <v>40</v>
      </c>
      <c r="Y69" s="37">
        <f t="shared" si="8"/>
        <v>0</v>
      </c>
      <c r="Z69" s="128">
        <f t="shared" si="9"/>
        <v>0</v>
      </c>
      <c r="AE69" s="37"/>
      <c r="AF69" s="37">
        <v>83</v>
      </c>
      <c r="AG69" s="37"/>
      <c r="AH69" s="37"/>
      <c r="AJ69" s="281" t="e">
        <f t="shared" si="10"/>
        <v>#N/A</v>
      </c>
    </row>
    <row r="70" spans="1:36" ht="20.100000000000001" hidden="1" customHeight="1" outlineLevel="2">
      <c r="A70" s="36" t="s">
        <v>2155</v>
      </c>
      <c r="B70" s="121" t="s">
        <v>515</v>
      </c>
      <c r="C70" s="37">
        <f t="shared" si="0"/>
        <v>16</v>
      </c>
      <c r="D70" s="37">
        <f t="shared" si="0"/>
        <v>0</v>
      </c>
      <c r="E70" s="37">
        <f t="shared" si="0"/>
        <v>0</v>
      </c>
      <c r="F70" s="37">
        <f t="shared" si="1"/>
        <v>16</v>
      </c>
      <c r="G70" s="37">
        <f t="shared" si="2"/>
        <v>0</v>
      </c>
      <c r="H70" s="128">
        <f t="shared" si="3"/>
        <v>0</v>
      </c>
      <c r="I70" s="37">
        <v>13</v>
      </c>
      <c r="J70" s="37"/>
      <c r="K70" s="37">
        <f t="shared" si="17"/>
        <v>0</v>
      </c>
      <c r="L70" s="37">
        <f t="shared" si="12"/>
        <v>13</v>
      </c>
      <c r="M70" s="37">
        <f t="shared" si="4"/>
        <v>0</v>
      </c>
      <c r="N70" s="128">
        <f t="shared" si="5"/>
        <v>0</v>
      </c>
      <c r="O70" s="37"/>
      <c r="P70" s="37"/>
      <c r="Q70" s="37"/>
      <c r="R70" s="37"/>
      <c r="S70" s="37">
        <f t="shared" si="6"/>
        <v>0</v>
      </c>
      <c r="T70" s="128">
        <f t="shared" si="7"/>
        <v>0</v>
      </c>
      <c r="U70" s="37">
        <v>3</v>
      </c>
      <c r="V70" s="37"/>
      <c r="W70" s="37"/>
      <c r="X70" s="37">
        <v>3</v>
      </c>
      <c r="Y70" s="37">
        <f t="shared" si="8"/>
        <v>0</v>
      </c>
      <c r="Z70" s="128">
        <f t="shared" si="9"/>
        <v>0</v>
      </c>
      <c r="AE70" s="37"/>
      <c r="AF70" s="37"/>
      <c r="AG70" s="37"/>
      <c r="AH70" s="37"/>
      <c r="AJ70" s="281" t="e">
        <f t="shared" si="10"/>
        <v>#N/A</v>
      </c>
    </row>
    <row r="71" spans="1:36" ht="20.100000000000001" hidden="1" customHeight="1" outlineLevel="2">
      <c r="A71" s="36" t="s">
        <v>2156</v>
      </c>
      <c r="B71" s="121" t="s">
        <v>516</v>
      </c>
      <c r="C71" s="37">
        <f t="shared" ref="C71:E134" si="18">I71+O71+U71</f>
        <v>291</v>
      </c>
      <c r="D71" s="37">
        <f t="shared" si="18"/>
        <v>0</v>
      </c>
      <c r="E71" s="37">
        <f t="shared" si="18"/>
        <v>-23</v>
      </c>
      <c r="F71" s="37">
        <f t="shared" ref="F71:F134" si="19">L71+R71+X71</f>
        <v>268</v>
      </c>
      <c r="G71" s="37">
        <f t="shared" ref="G71:G134" si="20">F71-C71</f>
        <v>-23</v>
      </c>
      <c r="H71" s="128">
        <f t="shared" ref="H71:H134" si="21">IF(C71=0,0,G71/C71*100)</f>
        <v>-7.9037800687285218</v>
      </c>
      <c r="I71" s="37">
        <v>291</v>
      </c>
      <c r="J71" s="37"/>
      <c r="K71" s="37">
        <f t="shared" si="17"/>
        <v>-23</v>
      </c>
      <c r="L71" s="37">
        <f t="shared" si="12"/>
        <v>268</v>
      </c>
      <c r="M71" s="37">
        <f t="shared" ref="M71:M134" si="22">L71-I71</f>
        <v>-23</v>
      </c>
      <c r="N71" s="128">
        <f t="shared" ref="N71:N134" si="23">IF(I71=0,0,M71/I71*100)</f>
        <v>-7.9037800687285218</v>
      </c>
      <c r="O71" s="37"/>
      <c r="P71" s="37"/>
      <c r="Q71" s="37"/>
      <c r="R71" s="37"/>
      <c r="S71" s="37">
        <f t="shared" ref="S71:S134" si="24">R71-O71</f>
        <v>0</v>
      </c>
      <c r="T71" s="128">
        <f t="shared" ref="T71:T134" si="25">IF(O71=0,0,S71/O71*100)</f>
        <v>0</v>
      </c>
      <c r="U71" s="37"/>
      <c r="V71" s="37"/>
      <c r="W71" s="37"/>
      <c r="X71" s="37"/>
      <c r="Y71" s="37">
        <f t="shared" ref="Y71:Y134" si="26">X71-U71</f>
        <v>0</v>
      </c>
      <c r="Z71" s="128">
        <f t="shared" ref="Z71:Z134" si="27">IF(U71=0,0,Y71/U71*100)</f>
        <v>0</v>
      </c>
      <c r="AE71" s="37"/>
      <c r="AF71" s="37"/>
      <c r="AG71" s="37"/>
      <c r="AH71" s="37">
        <v>-23</v>
      </c>
      <c r="AJ71" s="281" t="e">
        <f t="shared" ref="AJ71:AJ134" si="28">VLOOKUP($A71,$A$1374:$F$2703,3,FALSE)</f>
        <v>#N/A</v>
      </c>
    </row>
    <row r="72" spans="1:36" ht="20.100000000000001" hidden="1" customHeight="1" outlineLevel="2">
      <c r="A72" s="36" t="s">
        <v>2157</v>
      </c>
      <c r="B72" s="121" t="s">
        <v>517</v>
      </c>
      <c r="C72" s="37">
        <f t="shared" si="18"/>
        <v>0</v>
      </c>
      <c r="D72" s="37">
        <f t="shared" si="18"/>
        <v>0</v>
      </c>
      <c r="E72" s="37">
        <f t="shared" si="18"/>
        <v>0</v>
      </c>
      <c r="F72" s="37">
        <f t="shared" si="19"/>
        <v>0</v>
      </c>
      <c r="G72" s="37">
        <f t="shared" si="20"/>
        <v>0</v>
      </c>
      <c r="H72" s="128">
        <f t="shared" si="21"/>
        <v>0</v>
      </c>
      <c r="I72" s="37">
        <v>0</v>
      </c>
      <c r="J72" s="37"/>
      <c r="K72" s="37">
        <f t="shared" si="17"/>
        <v>0</v>
      </c>
      <c r="L72" s="37">
        <f t="shared" si="12"/>
        <v>0</v>
      </c>
      <c r="M72" s="37">
        <f t="shared" si="22"/>
        <v>0</v>
      </c>
      <c r="N72" s="128">
        <f t="shared" si="23"/>
        <v>0</v>
      </c>
      <c r="O72" s="37"/>
      <c r="P72" s="37"/>
      <c r="Q72" s="37"/>
      <c r="R72" s="37"/>
      <c r="S72" s="37">
        <f t="shared" si="24"/>
        <v>0</v>
      </c>
      <c r="T72" s="128">
        <f t="shared" si="25"/>
        <v>0</v>
      </c>
      <c r="U72" s="37"/>
      <c r="V72" s="37"/>
      <c r="W72" s="37"/>
      <c r="X72" s="37"/>
      <c r="Y72" s="37">
        <f t="shared" si="26"/>
        <v>0</v>
      </c>
      <c r="Z72" s="128">
        <f t="shared" si="27"/>
        <v>0</v>
      </c>
      <c r="AE72" s="37"/>
      <c r="AF72" s="37"/>
      <c r="AG72" s="37"/>
      <c r="AH72" s="37"/>
      <c r="AJ72" s="281" t="e">
        <f t="shared" si="28"/>
        <v>#N/A</v>
      </c>
    </row>
    <row r="73" spans="1:36" ht="20.100000000000001" hidden="1" customHeight="1" outlineLevel="2">
      <c r="A73" s="36" t="s">
        <v>2158</v>
      </c>
      <c r="B73" s="121" t="s">
        <v>503</v>
      </c>
      <c r="C73" s="37">
        <f t="shared" si="18"/>
        <v>296</v>
      </c>
      <c r="D73" s="37">
        <f t="shared" si="18"/>
        <v>0</v>
      </c>
      <c r="E73" s="37">
        <f t="shared" si="18"/>
        <v>0</v>
      </c>
      <c r="F73" s="37">
        <f t="shared" si="19"/>
        <v>296</v>
      </c>
      <c r="G73" s="37">
        <f t="shared" si="20"/>
        <v>0</v>
      </c>
      <c r="H73" s="128">
        <f t="shared" si="21"/>
        <v>0</v>
      </c>
      <c r="I73" s="37">
        <v>161</v>
      </c>
      <c r="J73" s="37"/>
      <c r="K73" s="37">
        <f t="shared" si="17"/>
        <v>0</v>
      </c>
      <c r="L73" s="37">
        <f t="shared" si="12"/>
        <v>161</v>
      </c>
      <c r="M73" s="37">
        <f t="shared" si="22"/>
        <v>0</v>
      </c>
      <c r="N73" s="128">
        <f t="shared" si="23"/>
        <v>0</v>
      </c>
      <c r="O73" s="37"/>
      <c r="P73" s="37"/>
      <c r="Q73" s="37"/>
      <c r="R73" s="37"/>
      <c r="S73" s="37">
        <f t="shared" si="24"/>
        <v>0</v>
      </c>
      <c r="T73" s="128">
        <f t="shared" si="25"/>
        <v>0</v>
      </c>
      <c r="U73" s="38">
        <f>139-4</f>
        <v>135</v>
      </c>
      <c r="V73" s="37"/>
      <c r="W73" s="37"/>
      <c r="X73" s="38">
        <f>139-4</f>
        <v>135</v>
      </c>
      <c r="Y73" s="37">
        <f t="shared" si="26"/>
        <v>0</v>
      </c>
      <c r="Z73" s="128">
        <f t="shared" si="27"/>
        <v>0</v>
      </c>
      <c r="AE73" s="37"/>
      <c r="AF73" s="37"/>
      <c r="AG73" s="37"/>
      <c r="AH73" s="37"/>
      <c r="AJ73" s="281" t="e">
        <f t="shared" si="28"/>
        <v>#N/A</v>
      </c>
    </row>
    <row r="74" spans="1:36" ht="20.100000000000001" hidden="1" customHeight="1" outlineLevel="2">
      <c r="A74" s="36" t="s">
        <v>2159</v>
      </c>
      <c r="B74" s="121" t="s">
        <v>518</v>
      </c>
      <c r="C74" s="37">
        <f t="shared" si="18"/>
        <v>135</v>
      </c>
      <c r="D74" s="37">
        <f t="shared" si="18"/>
        <v>0</v>
      </c>
      <c r="E74" s="37">
        <f t="shared" si="18"/>
        <v>0</v>
      </c>
      <c r="F74" s="37">
        <f t="shared" si="19"/>
        <v>135</v>
      </c>
      <c r="G74" s="37">
        <f t="shared" si="20"/>
        <v>0</v>
      </c>
      <c r="H74" s="128">
        <f t="shared" si="21"/>
        <v>0</v>
      </c>
      <c r="I74" s="37">
        <v>105</v>
      </c>
      <c r="J74" s="37"/>
      <c r="K74" s="37">
        <f t="shared" si="17"/>
        <v>0</v>
      </c>
      <c r="L74" s="37">
        <f t="shared" ref="L74:L137" si="29">SUM(I74:K74)</f>
        <v>105</v>
      </c>
      <c r="M74" s="37">
        <f t="shared" si="22"/>
        <v>0</v>
      </c>
      <c r="N74" s="128">
        <f t="shared" si="23"/>
        <v>0</v>
      </c>
      <c r="O74" s="37"/>
      <c r="P74" s="37"/>
      <c r="Q74" s="37"/>
      <c r="R74" s="37"/>
      <c r="S74" s="37">
        <f t="shared" si="24"/>
        <v>0</v>
      </c>
      <c r="T74" s="128">
        <f t="shared" si="25"/>
        <v>0</v>
      </c>
      <c r="U74" s="37">
        <v>30</v>
      </c>
      <c r="V74" s="37"/>
      <c r="W74" s="37"/>
      <c r="X74" s="37">
        <v>30</v>
      </c>
      <c r="Y74" s="37">
        <f t="shared" si="26"/>
        <v>0</v>
      </c>
      <c r="Z74" s="128">
        <f t="shared" si="27"/>
        <v>0</v>
      </c>
      <c r="AE74" s="37"/>
      <c r="AF74" s="37"/>
      <c r="AG74" s="37"/>
      <c r="AH74" s="37"/>
      <c r="AJ74" s="281" t="e">
        <f t="shared" si="28"/>
        <v>#N/A</v>
      </c>
    </row>
    <row r="75" spans="1:36" ht="20.100000000000001" hidden="1" customHeight="1" outlineLevel="1" collapsed="1">
      <c r="A75" s="34" t="s">
        <v>2160</v>
      </c>
      <c r="B75" s="121" t="s">
        <v>519</v>
      </c>
      <c r="C75" s="35">
        <f t="shared" si="18"/>
        <v>2980</v>
      </c>
      <c r="D75" s="35">
        <f t="shared" si="18"/>
        <v>0</v>
      </c>
      <c r="E75" s="35">
        <f t="shared" si="18"/>
        <v>0</v>
      </c>
      <c r="F75" s="35">
        <f t="shared" si="19"/>
        <v>2980</v>
      </c>
      <c r="G75" s="35">
        <f t="shared" si="20"/>
        <v>0</v>
      </c>
      <c r="H75" s="127">
        <f t="shared" si="21"/>
        <v>0</v>
      </c>
      <c r="I75" s="35">
        <f>SUM(I76:I86)</f>
        <v>2500</v>
      </c>
      <c r="J75" s="35">
        <f>SUM(J76:J86)</f>
        <v>0</v>
      </c>
      <c r="K75" s="35">
        <f>SUM(K76:K86)</f>
        <v>0</v>
      </c>
      <c r="L75" s="35">
        <f t="shared" si="29"/>
        <v>2500</v>
      </c>
      <c r="M75" s="35">
        <f t="shared" si="22"/>
        <v>0</v>
      </c>
      <c r="N75" s="127">
        <f t="shared" si="23"/>
        <v>0</v>
      </c>
      <c r="O75" s="35">
        <f>SUM(O76:O86)</f>
        <v>0</v>
      </c>
      <c r="P75" s="35">
        <f>SUM(P76:P86)</f>
        <v>0</v>
      </c>
      <c r="Q75" s="35">
        <f>SUM(Q76:Q86)</f>
        <v>0</v>
      </c>
      <c r="R75" s="35">
        <f>SUM(R76:R86)</f>
        <v>0</v>
      </c>
      <c r="S75" s="35">
        <f t="shared" si="24"/>
        <v>0</v>
      </c>
      <c r="T75" s="127">
        <f t="shared" si="25"/>
        <v>0</v>
      </c>
      <c r="U75" s="35">
        <f>SUM(U76:U86)</f>
        <v>480</v>
      </c>
      <c r="V75" s="35">
        <f>SUM(V76:V86)</f>
        <v>0</v>
      </c>
      <c r="W75" s="35">
        <f>SUM(W76:W86)</f>
        <v>0</v>
      </c>
      <c r="X75" s="35">
        <f>SUM(X76:X86)</f>
        <v>480</v>
      </c>
      <c r="Y75" s="35">
        <f t="shared" si="26"/>
        <v>0</v>
      </c>
      <c r="Z75" s="127">
        <f t="shared" si="27"/>
        <v>0</v>
      </c>
      <c r="AE75" s="35">
        <f>SUM(AE76:AE86)</f>
        <v>0</v>
      </c>
      <c r="AF75" s="35">
        <f>SUM(AF76:AF86)</f>
        <v>0</v>
      </c>
      <c r="AG75" s="35">
        <f>SUM(AG76:AG86)</f>
        <v>0</v>
      </c>
      <c r="AH75" s="35">
        <f>SUM(AH76:AH86)</f>
        <v>0</v>
      </c>
      <c r="AJ75" s="281" t="e">
        <f t="shared" si="28"/>
        <v>#N/A</v>
      </c>
    </row>
    <row r="76" spans="1:36" ht="20.100000000000001" hidden="1" customHeight="1" outlineLevel="2">
      <c r="A76" s="36" t="s">
        <v>2161</v>
      </c>
      <c r="B76" s="121" t="s">
        <v>472</v>
      </c>
      <c r="C76" s="37">
        <f t="shared" si="18"/>
        <v>0</v>
      </c>
      <c r="D76" s="37">
        <f t="shared" si="18"/>
        <v>0</v>
      </c>
      <c r="E76" s="37">
        <f t="shared" si="18"/>
        <v>0</v>
      </c>
      <c r="F76" s="37">
        <f t="shared" si="19"/>
        <v>0</v>
      </c>
      <c r="G76" s="37">
        <f t="shared" si="20"/>
        <v>0</v>
      </c>
      <c r="H76" s="128">
        <f t="shared" si="21"/>
        <v>0</v>
      </c>
      <c r="I76" s="37">
        <v>0</v>
      </c>
      <c r="J76" s="37"/>
      <c r="K76" s="37">
        <f t="shared" ref="K76:K86" si="30">SUM(AE76:AH76)</f>
        <v>0</v>
      </c>
      <c r="L76" s="37">
        <f t="shared" si="29"/>
        <v>0</v>
      </c>
      <c r="M76" s="37">
        <f t="shared" si="22"/>
        <v>0</v>
      </c>
      <c r="N76" s="128">
        <f t="shared" si="23"/>
        <v>0</v>
      </c>
      <c r="O76" s="37"/>
      <c r="P76" s="37"/>
      <c r="Q76" s="37"/>
      <c r="R76" s="37"/>
      <c r="S76" s="37">
        <f t="shared" si="24"/>
        <v>0</v>
      </c>
      <c r="T76" s="128">
        <f t="shared" si="25"/>
        <v>0</v>
      </c>
      <c r="U76" s="37">
        <v>0</v>
      </c>
      <c r="V76" s="37"/>
      <c r="W76" s="37"/>
      <c r="X76" s="37">
        <v>0</v>
      </c>
      <c r="Y76" s="37">
        <f t="shared" si="26"/>
        <v>0</v>
      </c>
      <c r="Z76" s="128">
        <f t="shared" si="27"/>
        <v>0</v>
      </c>
      <c r="AE76" s="37"/>
      <c r="AF76" s="37"/>
      <c r="AG76" s="37"/>
      <c r="AH76" s="37"/>
      <c r="AJ76" s="281" t="e">
        <f t="shared" si="28"/>
        <v>#N/A</v>
      </c>
    </row>
    <row r="77" spans="1:36" ht="20.100000000000001" hidden="1" customHeight="1" outlineLevel="2">
      <c r="A77" s="36" t="s">
        <v>2162</v>
      </c>
      <c r="B77" s="121" t="s">
        <v>473</v>
      </c>
      <c r="C77" s="37">
        <f t="shared" si="18"/>
        <v>480</v>
      </c>
      <c r="D77" s="37">
        <f t="shared" si="18"/>
        <v>0</v>
      </c>
      <c r="E77" s="37">
        <f t="shared" si="18"/>
        <v>0</v>
      </c>
      <c r="F77" s="37">
        <f t="shared" si="19"/>
        <v>480</v>
      </c>
      <c r="G77" s="37">
        <f t="shared" si="20"/>
        <v>0</v>
      </c>
      <c r="H77" s="128">
        <f t="shared" si="21"/>
        <v>0</v>
      </c>
      <c r="I77" s="37">
        <v>0</v>
      </c>
      <c r="J77" s="37"/>
      <c r="K77" s="37">
        <f t="shared" si="30"/>
        <v>0</v>
      </c>
      <c r="L77" s="37">
        <f t="shared" si="29"/>
        <v>0</v>
      </c>
      <c r="M77" s="37">
        <f t="shared" si="22"/>
        <v>0</v>
      </c>
      <c r="N77" s="128">
        <f t="shared" si="23"/>
        <v>0</v>
      </c>
      <c r="O77" s="37"/>
      <c r="P77" s="37"/>
      <c r="Q77" s="37"/>
      <c r="R77" s="37"/>
      <c r="S77" s="37">
        <f t="shared" si="24"/>
        <v>0</v>
      </c>
      <c r="T77" s="128">
        <f t="shared" si="25"/>
        <v>0</v>
      </c>
      <c r="U77" s="37">
        <v>480</v>
      </c>
      <c r="V77" s="37"/>
      <c r="W77" s="37"/>
      <c r="X77" s="37">
        <v>480</v>
      </c>
      <c r="Y77" s="37">
        <f t="shared" si="26"/>
        <v>0</v>
      </c>
      <c r="Z77" s="128">
        <f t="shared" si="27"/>
        <v>0</v>
      </c>
      <c r="AE77" s="37"/>
      <c r="AF77" s="37"/>
      <c r="AG77" s="37"/>
      <c r="AH77" s="37"/>
      <c r="AJ77" s="281" t="e">
        <f t="shared" si="28"/>
        <v>#N/A</v>
      </c>
    </row>
    <row r="78" spans="1:36" ht="20.100000000000001" hidden="1" customHeight="1" outlineLevel="2">
      <c r="A78" s="36" t="s">
        <v>2163</v>
      </c>
      <c r="B78" s="121" t="s">
        <v>474</v>
      </c>
      <c r="C78" s="37">
        <f t="shared" si="18"/>
        <v>0</v>
      </c>
      <c r="D78" s="37">
        <f t="shared" si="18"/>
        <v>0</v>
      </c>
      <c r="E78" s="37">
        <f t="shared" si="18"/>
        <v>0</v>
      </c>
      <c r="F78" s="37">
        <f t="shared" si="19"/>
        <v>0</v>
      </c>
      <c r="G78" s="37">
        <f t="shared" si="20"/>
        <v>0</v>
      </c>
      <c r="H78" s="128">
        <f t="shared" si="21"/>
        <v>0</v>
      </c>
      <c r="I78" s="37">
        <v>0</v>
      </c>
      <c r="J78" s="37"/>
      <c r="K78" s="37">
        <f t="shared" si="30"/>
        <v>0</v>
      </c>
      <c r="L78" s="37">
        <f t="shared" si="29"/>
        <v>0</v>
      </c>
      <c r="M78" s="37">
        <f t="shared" si="22"/>
        <v>0</v>
      </c>
      <c r="N78" s="128">
        <f t="shared" si="23"/>
        <v>0</v>
      </c>
      <c r="O78" s="37"/>
      <c r="P78" s="37"/>
      <c r="Q78" s="37"/>
      <c r="R78" s="37"/>
      <c r="S78" s="37">
        <f t="shared" si="24"/>
        <v>0</v>
      </c>
      <c r="T78" s="128">
        <f t="shared" si="25"/>
        <v>0</v>
      </c>
      <c r="U78" s="37">
        <v>0</v>
      </c>
      <c r="V78" s="37"/>
      <c r="W78" s="37"/>
      <c r="X78" s="37">
        <v>0</v>
      </c>
      <c r="Y78" s="37">
        <f t="shared" si="26"/>
        <v>0</v>
      </c>
      <c r="Z78" s="128">
        <f t="shared" si="27"/>
        <v>0</v>
      </c>
      <c r="AE78" s="37"/>
      <c r="AF78" s="37"/>
      <c r="AG78" s="37"/>
      <c r="AH78" s="37"/>
      <c r="AJ78" s="281" t="e">
        <f t="shared" si="28"/>
        <v>#N/A</v>
      </c>
    </row>
    <row r="79" spans="1:36" ht="20.100000000000001" hidden="1" customHeight="1" outlineLevel="2">
      <c r="A79" s="36" t="s">
        <v>2164</v>
      </c>
      <c r="B79" s="121" t="s">
        <v>520</v>
      </c>
      <c r="C79" s="37">
        <f t="shared" si="18"/>
        <v>0</v>
      </c>
      <c r="D79" s="37">
        <f t="shared" si="18"/>
        <v>0</v>
      </c>
      <c r="E79" s="37">
        <f t="shared" si="18"/>
        <v>0</v>
      </c>
      <c r="F79" s="37">
        <f t="shared" si="19"/>
        <v>0</v>
      </c>
      <c r="G79" s="37">
        <f t="shared" si="20"/>
        <v>0</v>
      </c>
      <c r="H79" s="128">
        <f t="shared" si="21"/>
        <v>0</v>
      </c>
      <c r="I79" s="37">
        <v>0</v>
      </c>
      <c r="J79" s="37"/>
      <c r="K79" s="37">
        <f t="shared" si="30"/>
        <v>0</v>
      </c>
      <c r="L79" s="37">
        <f t="shared" si="29"/>
        <v>0</v>
      </c>
      <c r="M79" s="37">
        <f t="shared" si="22"/>
        <v>0</v>
      </c>
      <c r="N79" s="128">
        <f t="shared" si="23"/>
        <v>0</v>
      </c>
      <c r="O79" s="37"/>
      <c r="P79" s="37"/>
      <c r="Q79" s="37"/>
      <c r="R79" s="37"/>
      <c r="S79" s="37">
        <f t="shared" si="24"/>
        <v>0</v>
      </c>
      <c r="T79" s="128">
        <f t="shared" si="25"/>
        <v>0</v>
      </c>
      <c r="U79" s="37">
        <v>0</v>
      </c>
      <c r="V79" s="37"/>
      <c r="W79" s="37"/>
      <c r="X79" s="37">
        <v>0</v>
      </c>
      <c r="Y79" s="37">
        <f t="shared" si="26"/>
        <v>0</v>
      </c>
      <c r="Z79" s="128">
        <f t="shared" si="27"/>
        <v>0</v>
      </c>
      <c r="AE79" s="37"/>
      <c r="AF79" s="37"/>
      <c r="AG79" s="37"/>
      <c r="AH79" s="37"/>
      <c r="AJ79" s="281" t="e">
        <f t="shared" si="28"/>
        <v>#N/A</v>
      </c>
    </row>
    <row r="80" spans="1:36" ht="20.100000000000001" hidden="1" customHeight="1" outlineLevel="2">
      <c r="A80" s="36" t="s">
        <v>2165</v>
      </c>
      <c r="B80" s="121" t="s">
        <v>521</v>
      </c>
      <c r="C80" s="37">
        <f t="shared" si="18"/>
        <v>0</v>
      </c>
      <c r="D80" s="37">
        <f t="shared" si="18"/>
        <v>0</v>
      </c>
      <c r="E80" s="37">
        <f t="shared" si="18"/>
        <v>0</v>
      </c>
      <c r="F80" s="37">
        <f t="shared" si="19"/>
        <v>0</v>
      </c>
      <c r="G80" s="37">
        <f t="shared" si="20"/>
        <v>0</v>
      </c>
      <c r="H80" s="128">
        <f t="shared" si="21"/>
        <v>0</v>
      </c>
      <c r="I80" s="37">
        <v>0</v>
      </c>
      <c r="J80" s="37"/>
      <c r="K80" s="37">
        <f t="shared" si="30"/>
        <v>0</v>
      </c>
      <c r="L80" s="37">
        <f t="shared" si="29"/>
        <v>0</v>
      </c>
      <c r="M80" s="37">
        <f t="shared" si="22"/>
        <v>0</v>
      </c>
      <c r="N80" s="128">
        <f t="shared" si="23"/>
        <v>0</v>
      </c>
      <c r="O80" s="37"/>
      <c r="P80" s="37"/>
      <c r="Q80" s="37"/>
      <c r="R80" s="37"/>
      <c r="S80" s="37">
        <f t="shared" si="24"/>
        <v>0</v>
      </c>
      <c r="T80" s="128">
        <f t="shared" si="25"/>
        <v>0</v>
      </c>
      <c r="U80" s="37">
        <v>0</v>
      </c>
      <c r="V80" s="37"/>
      <c r="W80" s="37"/>
      <c r="X80" s="37">
        <v>0</v>
      </c>
      <c r="Y80" s="37">
        <f t="shared" si="26"/>
        <v>0</v>
      </c>
      <c r="Z80" s="128">
        <f t="shared" si="27"/>
        <v>0</v>
      </c>
      <c r="AE80" s="37"/>
      <c r="AF80" s="37"/>
      <c r="AG80" s="37"/>
      <c r="AH80" s="37"/>
      <c r="AJ80" s="281" t="e">
        <f t="shared" si="28"/>
        <v>#N/A</v>
      </c>
    </row>
    <row r="81" spans="1:36" ht="20.100000000000001" hidden="1" customHeight="1" outlineLevel="2">
      <c r="A81" s="36" t="s">
        <v>2166</v>
      </c>
      <c r="B81" s="121" t="s">
        <v>522</v>
      </c>
      <c r="C81" s="37">
        <f t="shared" si="18"/>
        <v>0</v>
      </c>
      <c r="D81" s="37">
        <f t="shared" si="18"/>
        <v>0</v>
      </c>
      <c r="E81" s="37">
        <f t="shared" si="18"/>
        <v>0</v>
      </c>
      <c r="F81" s="37">
        <f t="shared" si="19"/>
        <v>0</v>
      </c>
      <c r="G81" s="37">
        <f t="shared" si="20"/>
        <v>0</v>
      </c>
      <c r="H81" s="128">
        <f t="shared" si="21"/>
        <v>0</v>
      </c>
      <c r="I81" s="37">
        <v>0</v>
      </c>
      <c r="J81" s="37"/>
      <c r="K81" s="37">
        <f t="shared" si="30"/>
        <v>0</v>
      </c>
      <c r="L81" s="37">
        <f t="shared" si="29"/>
        <v>0</v>
      </c>
      <c r="M81" s="37">
        <f t="shared" si="22"/>
        <v>0</v>
      </c>
      <c r="N81" s="128">
        <f t="shared" si="23"/>
        <v>0</v>
      </c>
      <c r="O81" s="37"/>
      <c r="P81" s="37"/>
      <c r="Q81" s="37"/>
      <c r="R81" s="37"/>
      <c r="S81" s="37">
        <f t="shared" si="24"/>
        <v>0</v>
      </c>
      <c r="T81" s="128">
        <f t="shared" si="25"/>
        <v>0</v>
      </c>
      <c r="U81" s="37">
        <v>0</v>
      </c>
      <c r="V81" s="37"/>
      <c r="W81" s="37"/>
      <c r="X81" s="37">
        <v>0</v>
      </c>
      <c r="Y81" s="37">
        <f t="shared" si="26"/>
        <v>0</v>
      </c>
      <c r="Z81" s="128">
        <f t="shared" si="27"/>
        <v>0</v>
      </c>
      <c r="AE81" s="37"/>
      <c r="AF81" s="37"/>
      <c r="AG81" s="37"/>
      <c r="AH81" s="37"/>
      <c r="AJ81" s="281" t="e">
        <f t="shared" si="28"/>
        <v>#N/A</v>
      </c>
    </row>
    <row r="82" spans="1:36" ht="20.100000000000001" hidden="1" customHeight="1" outlineLevel="2">
      <c r="A82" s="36" t="s">
        <v>2167</v>
      </c>
      <c r="B82" s="121" t="s">
        <v>523</v>
      </c>
      <c r="C82" s="37">
        <f t="shared" si="18"/>
        <v>0</v>
      </c>
      <c r="D82" s="37">
        <f t="shared" si="18"/>
        <v>0</v>
      </c>
      <c r="E82" s="37">
        <f t="shared" si="18"/>
        <v>0</v>
      </c>
      <c r="F82" s="37">
        <f t="shared" si="19"/>
        <v>0</v>
      </c>
      <c r="G82" s="37">
        <f t="shared" si="20"/>
        <v>0</v>
      </c>
      <c r="H82" s="128">
        <f t="shared" si="21"/>
        <v>0</v>
      </c>
      <c r="I82" s="37">
        <v>0</v>
      </c>
      <c r="J82" s="37"/>
      <c r="K82" s="37">
        <f t="shared" si="30"/>
        <v>0</v>
      </c>
      <c r="L82" s="37">
        <f t="shared" si="29"/>
        <v>0</v>
      </c>
      <c r="M82" s="37">
        <f t="shared" si="22"/>
        <v>0</v>
      </c>
      <c r="N82" s="128">
        <f t="shared" si="23"/>
        <v>0</v>
      </c>
      <c r="O82" s="37"/>
      <c r="P82" s="37"/>
      <c r="Q82" s="37"/>
      <c r="R82" s="37"/>
      <c r="S82" s="37">
        <f t="shared" si="24"/>
        <v>0</v>
      </c>
      <c r="T82" s="128">
        <f t="shared" si="25"/>
        <v>0</v>
      </c>
      <c r="U82" s="37">
        <v>0</v>
      </c>
      <c r="V82" s="37"/>
      <c r="W82" s="37"/>
      <c r="X82" s="37">
        <v>0</v>
      </c>
      <c r="Y82" s="37">
        <f t="shared" si="26"/>
        <v>0</v>
      </c>
      <c r="Z82" s="128">
        <f t="shared" si="27"/>
        <v>0</v>
      </c>
      <c r="AE82" s="37"/>
      <c r="AF82" s="37"/>
      <c r="AG82" s="37"/>
      <c r="AH82" s="37"/>
      <c r="AJ82" s="281" t="e">
        <f t="shared" si="28"/>
        <v>#N/A</v>
      </c>
    </row>
    <row r="83" spans="1:36" ht="20.100000000000001" hidden="1" customHeight="1" outlineLevel="2">
      <c r="A83" s="36" t="s">
        <v>2168</v>
      </c>
      <c r="B83" s="121" t="s">
        <v>524</v>
      </c>
      <c r="C83" s="37">
        <f t="shared" si="18"/>
        <v>2500</v>
      </c>
      <c r="D83" s="37">
        <f t="shared" si="18"/>
        <v>0</v>
      </c>
      <c r="E83" s="37">
        <f t="shared" si="18"/>
        <v>0</v>
      </c>
      <c r="F83" s="37">
        <f t="shared" si="19"/>
        <v>2500</v>
      </c>
      <c r="G83" s="37">
        <f t="shared" si="20"/>
        <v>0</v>
      </c>
      <c r="H83" s="128">
        <f t="shared" si="21"/>
        <v>0</v>
      </c>
      <c r="I83" s="37">
        <v>2500</v>
      </c>
      <c r="J83" s="37"/>
      <c r="K83" s="37">
        <f t="shared" si="30"/>
        <v>0</v>
      </c>
      <c r="L83" s="37">
        <f t="shared" si="29"/>
        <v>2500</v>
      </c>
      <c r="M83" s="37">
        <f t="shared" si="22"/>
        <v>0</v>
      </c>
      <c r="N83" s="128">
        <f t="shared" si="23"/>
        <v>0</v>
      </c>
      <c r="O83" s="37"/>
      <c r="P83" s="37"/>
      <c r="Q83" s="37"/>
      <c r="R83" s="37"/>
      <c r="S83" s="37">
        <f t="shared" si="24"/>
        <v>0</v>
      </c>
      <c r="T83" s="128">
        <f t="shared" si="25"/>
        <v>0</v>
      </c>
      <c r="U83" s="37">
        <v>0</v>
      </c>
      <c r="V83" s="37"/>
      <c r="W83" s="37"/>
      <c r="X83" s="37">
        <v>0</v>
      </c>
      <c r="Y83" s="37">
        <f t="shared" si="26"/>
        <v>0</v>
      </c>
      <c r="Z83" s="128">
        <f t="shared" si="27"/>
        <v>0</v>
      </c>
      <c r="AE83" s="37"/>
      <c r="AF83" s="37"/>
      <c r="AG83" s="37"/>
      <c r="AH83" s="37"/>
      <c r="AJ83" s="281" t="e">
        <f t="shared" si="28"/>
        <v>#N/A</v>
      </c>
    </row>
    <row r="84" spans="1:36" ht="20.100000000000001" hidden="1" customHeight="1" outlineLevel="2">
      <c r="A84" s="36" t="s">
        <v>2169</v>
      </c>
      <c r="B84" s="121" t="s">
        <v>525</v>
      </c>
      <c r="C84" s="37">
        <f t="shared" si="18"/>
        <v>0</v>
      </c>
      <c r="D84" s="37">
        <f t="shared" si="18"/>
        <v>0</v>
      </c>
      <c r="E84" s="37">
        <f t="shared" si="18"/>
        <v>0</v>
      </c>
      <c r="F84" s="37">
        <f t="shared" si="19"/>
        <v>0</v>
      </c>
      <c r="G84" s="37">
        <f t="shared" si="20"/>
        <v>0</v>
      </c>
      <c r="H84" s="128">
        <f t="shared" si="21"/>
        <v>0</v>
      </c>
      <c r="I84" s="37">
        <v>0</v>
      </c>
      <c r="J84" s="37"/>
      <c r="K84" s="37">
        <f t="shared" si="30"/>
        <v>0</v>
      </c>
      <c r="L84" s="37">
        <f t="shared" si="29"/>
        <v>0</v>
      </c>
      <c r="M84" s="37">
        <f t="shared" si="22"/>
        <v>0</v>
      </c>
      <c r="N84" s="128">
        <f t="shared" si="23"/>
        <v>0</v>
      </c>
      <c r="O84" s="37"/>
      <c r="P84" s="37"/>
      <c r="Q84" s="37"/>
      <c r="R84" s="37"/>
      <c r="S84" s="37">
        <f t="shared" si="24"/>
        <v>0</v>
      </c>
      <c r="T84" s="128">
        <f t="shared" si="25"/>
        <v>0</v>
      </c>
      <c r="U84" s="37">
        <v>0</v>
      </c>
      <c r="V84" s="37"/>
      <c r="W84" s="37"/>
      <c r="X84" s="37">
        <v>0</v>
      </c>
      <c r="Y84" s="37">
        <f t="shared" si="26"/>
        <v>0</v>
      </c>
      <c r="Z84" s="128">
        <f t="shared" si="27"/>
        <v>0</v>
      </c>
      <c r="AE84" s="37"/>
      <c r="AF84" s="37"/>
      <c r="AG84" s="37"/>
      <c r="AH84" s="37"/>
      <c r="AJ84" s="281" t="e">
        <f t="shared" si="28"/>
        <v>#N/A</v>
      </c>
    </row>
    <row r="85" spans="1:36" ht="20.100000000000001" hidden="1" customHeight="1" outlineLevel="2">
      <c r="A85" s="36" t="s">
        <v>2170</v>
      </c>
      <c r="B85" s="121" t="s">
        <v>503</v>
      </c>
      <c r="C85" s="37">
        <f t="shared" si="18"/>
        <v>0</v>
      </c>
      <c r="D85" s="37">
        <f t="shared" si="18"/>
        <v>0</v>
      </c>
      <c r="E85" s="37">
        <f t="shared" si="18"/>
        <v>0</v>
      </c>
      <c r="F85" s="37">
        <f t="shared" si="19"/>
        <v>0</v>
      </c>
      <c r="G85" s="37">
        <f t="shared" si="20"/>
        <v>0</v>
      </c>
      <c r="H85" s="128">
        <f t="shared" si="21"/>
        <v>0</v>
      </c>
      <c r="I85" s="37">
        <v>0</v>
      </c>
      <c r="J85" s="37"/>
      <c r="K85" s="37">
        <f t="shared" si="30"/>
        <v>0</v>
      </c>
      <c r="L85" s="37">
        <f t="shared" si="29"/>
        <v>0</v>
      </c>
      <c r="M85" s="37">
        <f t="shared" si="22"/>
        <v>0</v>
      </c>
      <c r="N85" s="128">
        <f t="shared" si="23"/>
        <v>0</v>
      </c>
      <c r="O85" s="37"/>
      <c r="P85" s="37"/>
      <c r="Q85" s="37"/>
      <c r="R85" s="37"/>
      <c r="S85" s="37">
        <f t="shared" si="24"/>
        <v>0</v>
      </c>
      <c r="T85" s="128">
        <f t="shared" si="25"/>
        <v>0</v>
      </c>
      <c r="U85" s="37">
        <v>0</v>
      </c>
      <c r="V85" s="37"/>
      <c r="W85" s="37"/>
      <c r="X85" s="37">
        <v>0</v>
      </c>
      <c r="Y85" s="37">
        <f t="shared" si="26"/>
        <v>0</v>
      </c>
      <c r="Z85" s="128">
        <f t="shared" si="27"/>
        <v>0</v>
      </c>
      <c r="AE85" s="37"/>
      <c r="AF85" s="37"/>
      <c r="AG85" s="37"/>
      <c r="AH85" s="37"/>
      <c r="AJ85" s="281" t="e">
        <f t="shared" si="28"/>
        <v>#N/A</v>
      </c>
    </row>
    <row r="86" spans="1:36" ht="20.100000000000001" hidden="1" customHeight="1" outlineLevel="2">
      <c r="A86" s="36" t="s">
        <v>2171</v>
      </c>
      <c r="B86" s="121" t="s">
        <v>526</v>
      </c>
      <c r="C86" s="37">
        <f t="shared" si="18"/>
        <v>0</v>
      </c>
      <c r="D86" s="37">
        <f t="shared" si="18"/>
        <v>0</v>
      </c>
      <c r="E86" s="37">
        <f t="shared" si="18"/>
        <v>0</v>
      </c>
      <c r="F86" s="37">
        <f t="shared" si="19"/>
        <v>0</v>
      </c>
      <c r="G86" s="37">
        <f t="shared" si="20"/>
        <v>0</v>
      </c>
      <c r="H86" s="128">
        <f t="shared" si="21"/>
        <v>0</v>
      </c>
      <c r="I86" s="37">
        <v>0</v>
      </c>
      <c r="J86" s="37"/>
      <c r="K86" s="37">
        <f t="shared" si="30"/>
        <v>0</v>
      </c>
      <c r="L86" s="37">
        <f t="shared" si="29"/>
        <v>0</v>
      </c>
      <c r="M86" s="37">
        <f t="shared" si="22"/>
        <v>0</v>
      </c>
      <c r="N86" s="128">
        <f t="shared" si="23"/>
        <v>0</v>
      </c>
      <c r="O86" s="37"/>
      <c r="P86" s="37"/>
      <c r="Q86" s="37"/>
      <c r="R86" s="37"/>
      <c r="S86" s="37">
        <f t="shared" si="24"/>
        <v>0</v>
      </c>
      <c r="T86" s="128">
        <f t="shared" si="25"/>
        <v>0</v>
      </c>
      <c r="U86" s="37">
        <v>0</v>
      </c>
      <c r="V86" s="37"/>
      <c r="W86" s="37"/>
      <c r="X86" s="37">
        <v>0</v>
      </c>
      <c r="Y86" s="37">
        <f t="shared" si="26"/>
        <v>0</v>
      </c>
      <c r="Z86" s="128">
        <f t="shared" si="27"/>
        <v>0</v>
      </c>
      <c r="AE86" s="37"/>
      <c r="AF86" s="37"/>
      <c r="AG86" s="37"/>
      <c r="AH86" s="37"/>
      <c r="AJ86" s="281" t="e">
        <f t="shared" si="28"/>
        <v>#N/A</v>
      </c>
    </row>
    <row r="87" spans="1:36" ht="20.100000000000001" hidden="1" customHeight="1" outlineLevel="1" collapsed="1">
      <c r="A87" s="34" t="s">
        <v>2172</v>
      </c>
      <c r="B87" s="121" t="s">
        <v>527</v>
      </c>
      <c r="C87" s="35">
        <f t="shared" si="18"/>
        <v>1111</v>
      </c>
      <c r="D87" s="35">
        <f t="shared" si="18"/>
        <v>0</v>
      </c>
      <c r="E87" s="35">
        <f t="shared" si="18"/>
        <v>0</v>
      </c>
      <c r="F87" s="35">
        <f t="shared" si="19"/>
        <v>1111</v>
      </c>
      <c r="G87" s="35">
        <f t="shared" si="20"/>
        <v>0</v>
      </c>
      <c r="H87" s="127">
        <f t="shared" si="21"/>
        <v>0</v>
      </c>
      <c r="I87" s="35">
        <f>SUM(I88:I95)</f>
        <v>941</v>
      </c>
      <c r="J87" s="35">
        <f>SUM(J88:J95)</f>
        <v>0</v>
      </c>
      <c r="K87" s="35">
        <f>SUM(K88:K95)</f>
        <v>0</v>
      </c>
      <c r="L87" s="35">
        <f t="shared" si="29"/>
        <v>941</v>
      </c>
      <c r="M87" s="35">
        <f t="shared" si="22"/>
        <v>0</v>
      </c>
      <c r="N87" s="127">
        <f t="shared" si="23"/>
        <v>0</v>
      </c>
      <c r="O87" s="35">
        <f>SUM(O88:O95)</f>
        <v>0</v>
      </c>
      <c r="P87" s="35">
        <f>SUM(P88:P95)</f>
        <v>0</v>
      </c>
      <c r="Q87" s="35">
        <f>SUM(Q88:Q95)</f>
        <v>0</v>
      </c>
      <c r="R87" s="35">
        <f>SUM(R88:R95)</f>
        <v>0</v>
      </c>
      <c r="S87" s="35">
        <f t="shared" si="24"/>
        <v>0</v>
      </c>
      <c r="T87" s="127">
        <f t="shared" si="25"/>
        <v>0</v>
      </c>
      <c r="U87" s="35">
        <f>SUM(U88:U95)</f>
        <v>170</v>
      </c>
      <c r="V87" s="35">
        <f>SUM(V88:V95)</f>
        <v>0</v>
      </c>
      <c r="W87" s="35">
        <f>SUM(W88:W95)</f>
        <v>0</v>
      </c>
      <c r="X87" s="35">
        <f>SUM(X88:X95)</f>
        <v>170</v>
      </c>
      <c r="Y87" s="35">
        <f t="shared" si="26"/>
        <v>0</v>
      </c>
      <c r="Z87" s="127">
        <f t="shared" si="27"/>
        <v>0</v>
      </c>
      <c r="AE87" s="35">
        <f>SUM(AE88:AE95)</f>
        <v>0</v>
      </c>
      <c r="AF87" s="35">
        <f>SUM(AF88:AF95)</f>
        <v>0</v>
      </c>
      <c r="AG87" s="35">
        <f>SUM(AG88:AG95)</f>
        <v>0</v>
      </c>
      <c r="AH87" s="35">
        <f>SUM(AH88:AH95)</f>
        <v>0</v>
      </c>
      <c r="AJ87" s="281" t="e">
        <f t="shared" si="28"/>
        <v>#N/A</v>
      </c>
    </row>
    <row r="88" spans="1:36" ht="20.100000000000001" hidden="1" customHeight="1" outlineLevel="2">
      <c r="A88" s="36" t="s">
        <v>2173</v>
      </c>
      <c r="B88" s="121" t="s">
        <v>472</v>
      </c>
      <c r="C88" s="37">
        <f t="shared" si="18"/>
        <v>331</v>
      </c>
      <c r="D88" s="37">
        <f t="shared" si="18"/>
        <v>0</v>
      </c>
      <c r="E88" s="37">
        <f t="shared" si="18"/>
        <v>0</v>
      </c>
      <c r="F88" s="37">
        <f t="shared" si="19"/>
        <v>331</v>
      </c>
      <c r="G88" s="37">
        <f t="shared" si="20"/>
        <v>0</v>
      </c>
      <c r="H88" s="128">
        <f t="shared" si="21"/>
        <v>0</v>
      </c>
      <c r="I88" s="37">
        <v>331</v>
      </c>
      <c r="J88" s="37"/>
      <c r="K88" s="37">
        <f t="shared" ref="K88:K95" si="31">SUM(AE88:AH88)</f>
        <v>0</v>
      </c>
      <c r="L88" s="37">
        <f t="shared" si="29"/>
        <v>331</v>
      </c>
      <c r="M88" s="37">
        <f t="shared" si="22"/>
        <v>0</v>
      </c>
      <c r="N88" s="128">
        <f t="shared" si="23"/>
        <v>0</v>
      </c>
      <c r="O88" s="37"/>
      <c r="P88" s="37"/>
      <c r="Q88" s="37"/>
      <c r="R88" s="37"/>
      <c r="S88" s="37">
        <f t="shared" si="24"/>
        <v>0</v>
      </c>
      <c r="T88" s="128">
        <f t="shared" si="25"/>
        <v>0</v>
      </c>
      <c r="U88" s="37">
        <v>0</v>
      </c>
      <c r="V88" s="37"/>
      <c r="W88" s="37"/>
      <c r="X88" s="37">
        <v>0</v>
      </c>
      <c r="Y88" s="37">
        <f t="shared" si="26"/>
        <v>0</v>
      </c>
      <c r="Z88" s="128">
        <f t="shared" si="27"/>
        <v>0</v>
      </c>
      <c r="AE88" s="37"/>
      <c r="AF88" s="37"/>
      <c r="AG88" s="37"/>
      <c r="AH88" s="37"/>
      <c r="AJ88" s="281" t="e">
        <f t="shared" si="28"/>
        <v>#N/A</v>
      </c>
    </row>
    <row r="89" spans="1:36" ht="20.100000000000001" hidden="1" customHeight="1" outlineLevel="2">
      <c r="A89" s="36" t="s">
        <v>2174</v>
      </c>
      <c r="B89" s="121" t="s">
        <v>473</v>
      </c>
      <c r="C89" s="37">
        <f t="shared" si="18"/>
        <v>0</v>
      </c>
      <c r="D89" s="37">
        <f t="shared" si="18"/>
        <v>0</v>
      </c>
      <c r="E89" s="37">
        <f t="shared" si="18"/>
        <v>0</v>
      </c>
      <c r="F89" s="37">
        <f t="shared" si="19"/>
        <v>0</v>
      </c>
      <c r="G89" s="37">
        <f t="shared" si="20"/>
        <v>0</v>
      </c>
      <c r="H89" s="128">
        <f t="shared" si="21"/>
        <v>0</v>
      </c>
      <c r="I89" s="37">
        <v>0</v>
      </c>
      <c r="J89" s="37"/>
      <c r="K89" s="37">
        <f t="shared" si="31"/>
        <v>0</v>
      </c>
      <c r="L89" s="37">
        <f t="shared" si="29"/>
        <v>0</v>
      </c>
      <c r="M89" s="37">
        <f t="shared" si="22"/>
        <v>0</v>
      </c>
      <c r="N89" s="128">
        <f t="shared" si="23"/>
        <v>0</v>
      </c>
      <c r="O89" s="37"/>
      <c r="P89" s="37"/>
      <c r="Q89" s="37"/>
      <c r="R89" s="37"/>
      <c r="S89" s="37">
        <f t="shared" si="24"/>
        <v>0</v>
      </c>
      <c r="T89" s="128">
        <f t="shared" si="25"/>
        <v>0</v>
      </c>
      <c r="U89" s="37">
        <v>0</v>
      </c>
      <c r="V89" s="37"/>
      <c r="W89" s="37"/>
      <c r="X89" s="37">
        <v>0</v>
      </c>
      <c r="Y89" s="37">
        <f t="shared" si="26"/>
        <v>0</v>
      </c>
      <c r="Z89" s="128">
        <f t="shared" si="27"/>
        <v>0</v>
      </c>
      <c r="AE89" s="37"/>
      <c r="AF89" s="37"/>
      <c r="AG89" s="37"/>
      <c r="AH89" s="37"/>
      <c r="AJ89" s="281" t="e">
        <f t="shared" si="28"/>
        <v>#N/A</v>
      </c>
    </row>
    <row r="90" spans="1:36" ht="20.100000000000001" hidden="1" customHeight="1" outlineLevel="2">
      <c r="A90" s="36" t="s">
        <v>2175</v>
      </c>
      <c r="B90" s="121" t="s">
        <v>474</v>
      </c>
      <c r="C90" s="37">
        <f t="shared" si="18"/>
        <v>9</v>
      </c>
      <c r="D90" s="37">
        <f t="shared" si="18"/>
        <v>0</v>
      </c>
      <c r="E90" s="37">
        <f t="shared" si="18"/>
        <v>0</v>
      </c>
      <c r="F90" s="37">
        <f t="shared" si="19"/>
        <v>9</v>
      </c>
      <c r="G90" s="37">
        <f t="shared" si="20"/>
        <v>0</v>
      </c>
      <c r="H90" s="128">
        <f t="shared" si="21"/>
        <v>0</v>
      </c>
      <c r="I90" s="37">
        <v>9</v>
      </c>
      <c r="J90" s="37"/>
      <c r="K90" s="37">
        <f t="shared" si="31"/>
        <v>0</v>
      </c>
      <c r="L90" s="37">
        <f t="shared" si="29"/>
        <v>9</v>
      </c>
      <c r="M90" s="37">
        <f t="shared" si="22"/>
        <v>0</v>
      </c>
      <c r="N90" s="128">
        <f t="shared" si="23"/>
        <v>0</v>
      </c>
      <c r="O90" s="37"/>
      <c r="P90" s="37"/>
      <c r="Q90" s="37"/>
      <c r="R90" s="37"/>
      <c r="S90" s="37">
        <f t="shared" si="24"/>
        <v>0</v>
      </c>
      <c r="T90" s="128">
        <f t="shared" si="25"/>
        <v>0</v>
      </c>
      <c r="U90" s="37">
        <v>0</v>
      </c>
      <c r="V90" s="37"/>
      <c r="W90" s="37"/>
      <c r="X90" s="37">
        <v>0</v>
      </c>
      <c r="Y90" s="37">
        <f t="shared" si="26"/>
        <v>0</v>
      </c>
      <c r="Z90" s="128">
        <f t="shared" si="27"/>
        <v>0</v>
      </c>
      <c r="AE90" s="37"/>
      <c r="AF90" s="37"/>
      <c r="AG90" s="37"/>
      <c r="AH90" s="37"/>
      <c r="AJ90" s="281" t="e">
        <f t="shared" si="28"/>
        <v>#N/A</v>
      </c>
    </row>
    <row r="91" spans="1:36" ht="20.100000000000001" hidden="1" customHeight="1" outlineLevel="2">
      <c r="A91" s="36" t="s">
        <v>2176</v>
      </c>
      <c r="B91" s="121" t="s">
        <v>528</v>
      </c>
      <c r="C91" s="37">
        <f t="shared" si="18"/>
        <v>547</v>
      </c>
      <c r="D91" s="37">
        <f t="shared" si="18"/>
        <v>0</v>
      </c>
      <c r="E91" s="37">
        <f t="shared" si="18"/>
        <v>0</v>
      </c>
      <c r="F91" s="37">
        <f t="shared" si="19"/>
        <v>547</v>
      </c>
      <c r="G91" s="37">
        <f t="shared" si="20"/>
        <v>0</v>
      </c>
      <c r="H91" s="128">
        <f t="shared" si="21"/>
        <v>0</v>
      </c>
      <c r="I91" s="37">
        <v>427</v>
      </c>
      <c r="J91" s="37"/>
      <c r="K91" s="37">
        <f t="shared" si="31"/>
        <v>0</v>
      </c>
      <c r="L91" s="37">
        <f t="shared" si="29"/>
        <v>427</v>
      </c>
      <c r="M91" s="37">
        <f t="shared" si="22"/>
        <v>0</v>
      </c>
      <c r="N91" s="128">
        <f t="shared" si="23"/>
        <v>0</v>
      </c>
      <c r="O91" s="37"/>
      <c r="P91" s="37"/>
      <c r="Q91" s="37"/>
      <c r="R91" s="37"/>
      <c r="S91" s="37">
        <f t="shared" si="24"/>
        <v>0</v>
      </c>
      <c r="T91" s="128">
        <f t="shared" si="25"/>
        <v>0</v>
      </c>
      <c r="U91" s="37">
        <v>120</v>
      </c>
      <c r="V91" s="37"/>
      <c r="W91" s="37"/>
      <c r="X91" s="37">
        <v>120</v>
      </c>
      <c r="Y91" s="37">
        <f t="shared" si="26"/>
        <v>0</v>
      </c>
      <c r="Z91" s="128">
        <f t="shared" si="27"/>
        <v>0</v>
      </c>
      <c r="AE91" s="37"/>
      <c r="AF91" s="37"/>
      <c r="AG91" s="37"/>
      <c r="AH91" s="37"/>
      <c r="AJ91" s="281" t="e">
        <f t="shared" si="28"/>
        <v>#N/A</v>
      </c>
    </row>
    <row r="92" spans="1:36" ht="20.100000000000001" hidden="1" customHeight="1" outlineLevel="2">
      <c r="A92" s="36" t="s">
        <v>2177</v>
      </c>
      <c r="B92" s="121" t="s">
        <v>529</v>
      </c>
      <c r="C92" s="37">
        <f t="shared" si="18"/>
        <v>9</v>
      </c>
      <c r="D92" s="37">
        <f t="shared" si="18"/>
        <v>0</v>
      </c>
      <c r="E92" s="37">
        <f t="shared" si="18"/>
        <v>0</v>
      </c>
      <c r="F92" s="37">
        <f t="shared" si="19"/>
        <v>9</v>
      </c>
      <c r="G92" s="37">
        <f t="shared" si="20"/>
        <v>0</v>
      </c>
      <c r="H92" s="128">
        <f t="shared" si="21"/>
        <v>0</v>
      </c>
      <c r="I92" s="37">
        <v>9</v>
      </c>
      <c r="J92" s="37"/>
      <c r="K92" s="37">
        <f t="shared" si="31"/>
        <v>0</v>
      </c>
      <c r="L92" s="37">
        <f t="shared" si="29"/>
        <v>9</v>
      </c>
      <c r="M92" s="37">
        <f t="shared" si="22"/>
        <v>0</v>
      </c>
      <c r="N92" s="128">
        <f t="shared" si="23"/>
        <v>0</v>
      </c>
      <c r="O92" s="37"/>
      <c r="P92" s="37"/>
      <c r="Q92" s="37"/>
      <c r="R92" s="37"/>
      <c r="S92" s="37">
        <f t="shared" si="24"/>
        <v>0</v>
      </c>
      <c r="T92" s="128">
        <f t="shared" si="25"/>
        <v>0</v>
      </c>
      <c r="U92" s="37">
        <v>0</v>
      </c>
      <c r="V92" s="37"/>
      <c r="W92" s="37"/>
      <c r="X92" s="37">
        <v>0</v>
      </c>
      <c r="Y92" s="37">
        <f t="shared" si="26"/>
        <v>0</v>
      </c>
      <c r="Z92" s="128">
        <f t="shared" si="27"/>
        <v>0</v>
      </c>
      <c r="AE92" s="37"/>
      <c r="AF92" s="37"/>
      <c r="AG92" s="37"/>
      <c r="AH92" s="37"/>
      <c r="AJ92" s="281" t="e">
        <f t="shared" si="28"/>
        <v>#N/A</v>
      </c>
    </row>
    <row r="93" spans="1:36" ht="20.100000000000001" hidden="1" customHeight="1" outlineLevel="2">
      <c r="A93" s="36" t="s">
        <v>2178</v>
      </c>
      <c r="B93" s="121" t="s">
        <v>516</v>
      </c>
      <c r="C93" s="37">
        <f t="shared" si="18"/>
        <v>18</v>
      </c>
      <c r="D93" s="37">
        <f t="shared" si="18"/>
        <v>0</v>
      </c>
      <c r="E93" s="37">
        <f t="shared" si="18"/>
        <v>0</v>
      </c>
      <c r="F93" s="37">
        <f t="shared" si="19"/>
        <v>18</v>
      </c>
      <c r="G93" s="37">
        <f t="shared" si="20"/>
        <v>0</v>
      </c>
      <c r="H93" s="128">
        <f t="shared" si="21"/>
        <v>0</v>
      </c>
      <c r="I93" s="37">
        <v>18</v>
      </c>
      <c r="J93" s="37"/>
      <c r="K93" s="37">
        <f t="shared" si="31"/>
        <v>0</v>
      </c>
      <c r="L93" s="37">
        <f t="shared" si="29"/>
        <v>18</v>
      </c>
      <c r="M93" s="37">
        <f t="shared" si="22"/>
        <v>0</v>
      </c>
      <c r="N93" s="128">
        <f t="shared" si="23"/>
        <v>0</v>
      </c>
      <c r="O93" s="37"/>
      <c r="P93" s="37"/>
      <c r="Q93" s="37"/>
      <c r="R93" s="37"/>
      <c r="S93" s="37">
        <f t="shared" si="24"/>
        <v>0</v>
      </c>
      <c r="T93" s="128">
        <f t="shared" si="25"/>
        <v>0</v>
      </c>
      <c r="U93" s="37">
        <v>0</v>
      </c>
      <c r="V93" s="37"/>
      <c r="W93" s="37"/>
      <c r="X93" s="37">
        <v>0</v>
      </c>
      <c r="Y93" s="37">
        <f t="shared" si="26"/>
        <v>0</v>
      </c>
      <c r="Z93" s="128">
        <f t="shared" si="27"/>
        <v>0</v>
      </c>
      <c r="AE93" s="37"/>
      <c r="AF93" s="37"/>
      <c r="AG93" s="37"/>
      <c r="AH93" s="37"/>
      <c r="AJ93" s="281" t="e">
        <f t="shared" si="28"/>
        <v>#N/A</v>
      </c>
    </row>
    <row r="94" spans="1:36" ht="20.100000000000001" hidden="1" customHeight="1" outlineLevel="2">
      <c r="A94" s="36" t="s">
        <v>2179</v>
      </c>
      <c r="B94" s="121" t="s">
        <v>481</v>
      </c>
      <c r="C94" s="37">
        <f t="shared" si="18"/>
        <v>147</v>
      </c>
      <c r="D94" s="37">
        <f t="shared" si="18"/>
        <v>0</v>
      </c>
      <c r="E94" s="37">
        <f t="shared" si="18"/>
        <v>0</v>
      </c>
      <c r="F94" s="37">
        <f t="shared" si="19"/>
        <v>147</v>
      </c>
      <c r="G94" s="37">
        <f t="shared" si="20"/>
        <v>0</v>
      </c>
      <c r="H94" s="128">
        <f t="shared" si="21"/>
        <v>0</v>
      </c>
      <c r="I94" s="37">
        <v>147</v>
      </c>
      <c r="J94" s="37"/>
      <c r="K94" s="37">
        <f t="shared" si="31"/>
        <v>0</v>
      </c>
      <c r="L94" s="37">
        <f t="shared" si="29"/>
        <v>147</v>
      </c>
      <c r="M94" s="37">
        <f t="shared" si="22"/>
        <v>0</v>
      </c>
      <c r="N94" s="128">
        <f t="shared" si="23"/>
        <v>0</v>
      </c>
      <c r="O94" s="37"/>
      <c r="P94" s="37"/>
      <c r="Q94" s="37"/>
      <c r="R94" s="37"/>
      <c r="S94" s="37">
        <f t="shared" si="24"/>
        <v>0</v>
      </c>
      <c r="T94" s="128">
        <f t="shared" si="25"/>
        <v>0</v>
      </c>
      <c r="U94" s="37">
        <v>0</v>
      </c>
      <c r="V94" s="37"/>
      <c r="W94" s="37"/>
      <c r="X94" s="37">
        <v>0</v>
      </c>
      <c r="Y94" s="37">
        <f t="shared" si="26"/>
        <v>0</v>
      </c>
      <c r="Z94" s="128">
        <f t="shared" si="27"/>
        <v>0</v>
      </c>
      <c r="AE94" s="37"/>
      <c r="AF94" s="37"/>
      <c r="AG94" s="37"/>
      <c r="AH94" s="37"/>
      <c r="AJ94" s="281" t="e">
        <f t="shared" si="28"/>
        <v>#N/A</v>
      </c>
    </row>
    <row r="95" spans="1:36" ht="20.100000000000001" hidden="1" customHeight="1" outlineLevel="2">
      <c r="A95" s="36" t="s">
        <v>2180</v>
      </c>
      <c r="B95" s="121" t="s">
        <v>530</v>
      </c>
      <c r="C95" s="37">
        <f t="shared" si="18"/>
        <v>50</v>
      </c>
      <c r="D95" s="37">
        <f t="shared" si="18"/>
        <v>0</v>
      </c>
      <c r="E95" s="37">
        <f t="shared" si="18"/>
        <v>0</v>
      </c>
      <c r="F95" s="37">
        <f t="shared" si="19"/>
        <v>50</v>
      </c>
      <c r="G95" s="37">
        <f t="shared" si="20"/>
        <v>0</v>
      </c>
      <c r="H95" s="128">
        <f t="shared" si="21"/>
        <v>0</v>
      </c>
      <c r="I95" s="37">
        <v>0</v>
      </c>
      <c r="J95" s="37"/>
      <c r="K95" s="37">
        <f t="shared" si="31"/>
        <v>0</v>
      </c>
      <c r="L95" s="37">
        <f t="shared" si="29"/>
        <v>0</v>
      </c>
      <c r="M95" s="37">
        <f t="shared" si="22"/>
        <v>0</v>
      </c>
      <c r="N95" s="128">
        <f t="shared" si="23"/>
        <v>0</v>
      </c>
      <c r="O95" s="37"/>
      <c r="P95" s="37"/>
      <c r="Q95" s="37"/>
      <c r="R95" s="37"/>
      <c r="S95" s="37">
        <f t="shared" si="24"/>
        <v>0</v>
      </c>
      <c r="T95" s="128">
        <f t="shared" si="25"/>
        <v>0</v>
      </c>
      <c r="U95" s="37">
        <v>50</v>
      </c>
      <c r="V95" s="37"/>
      <c r="W95" s="37"/>
      <c r="X95" s="37">
        <v>50</v>
      </c>
      <c r="Y95" s="37">
        <f t="shared" si="26"/>
        <v>0</v>
      </c>
      <c r="Z95" s="128">
        <f t="shared" si="27"/>
        <v>0</v>
      </c>
      <c r="AE95" s="37"/>
      <c r="AF95" s="37"/>
      <c r="AG95" s="37"/>
      <c r="AH95" s="37"/>
      <c r="AJ95" s="281" t="e">
        <f t="shared" si="28"/>
        <v>#N/A</v>
      </c>
    </row>
    <row r="96" spans="1:36" ht="20.100000000000001" hidden="1" customHeight="1" outlineLevel="1" collapsed="1">
      <c r="A96" s="34" t="s">
        <v>2181</v>
      </c>
      <c r="B96" s="121" t="s">
        <v>531</v>
      </c>
      <c r="C96" s="35">
        <f t="shared" si="18"/>
        <v>37</v>
      </c>
      <c r="D96" s="35">
        <f t="shared" si="18"/>
        <v>0</v>
      </c>
      <c r="E96" s="35">
        <f t="shared" si="18"/>
        <v>0</v>
      </c>
      <c r="F96" s="35">
        <f t="shared" si="19"/>
        <v>37</v>
      </c>
      <c r="G96" s="35">
        <f t="shared" si="20"/>
        <v>0</v>
      </c>
      <c r="H96" s="127">
        <f t="shared" si="21"/>
        <v>0</v>
      </c>
      <c r="I96" s="35">
        <f>SUM(I97:I105)</f>
        <v>37</v>
      </c>
      <c r="J96" s="35">
        <f>SUM(J97:J105)</f>
        <v>0</v>
      </c>
      <c r="K96" s="35">
        <f>SUM(K97:K105)</f>
        <v>0</v>
      </c>
      <c r="L96" s="35">
        <f t="shared" si="29"/>
        <v>37</v>
      </c>
      <c r="M96" s="35">
        <f t="shared" si="22"/>
        <v>0</v>
      </c>
      <c r="N96" s="127">
        <f t="shared" si="23"/>
        <v>0</v>
      </c>
      <c r="O96" s="35">
        <f>SUM(O97:O105)</f>
        <v>0</v>
      </c>
      <c r="P96" s="35">
        <f>SUM(P97:P105)</f>
        <v>0</v>
      </c>
      <c r="Q96" s="35">
        <f>SUM(Q97:Q105)</f>
        <v>0</v>
      </c>
      <c r="R96" s="35">
        <f>SUM(R97:R105)</f>
        <v>0</v>
      </c>
      <c r="S96" s="35">
        <f t="shared" si="24"/>
        <v>0</v>
      </c>
      <c r="T96" s="127">
        <f t="shared" si="25"/>
        <v>0</v>
      </c>
      <c r="U96" s="35">
        <f>SUM(U97:U105)</f>
        <v>0</v>
      </c>
      <c r="V96" s="35">
        <f>SUM(V97:V105)</f>
        <v>0</v>
      </c>
      <c r="W96" s="35">
        <f>SUM(W97:W105)</f>
        <v>0</v>
      </c>
      <c r="X96" s="35">
        <f>SUM(X97:X105)</f>
        <v>0</v>
      </c>
      <c r="Y96" s="35">
        <f t="shared" si="26"/>
        <v>0</v>
      </c>
      <c r="Z96" s="127">
        <f t="shared" si="27"/>
        <v>0</v>
      </c>
      <c r="AE96" s="35">
        <f>SUM(AE97:AE105)</f>
        <v>0</v>
      </c>
      <c r="AF96" s="35">
        <f>SUM(AF97:AF105)</f>
        <v>0</v>
      </c>
      <c r="AG96" s="35">
        <f>SUM(AG97:AG105)</f>
        <v>0</v>
      </c>
      <c r="AH96" s="35">
        <f>SUM(AH97:AH105)</f>
        <v>0</v>
      </c>
      <c r="AJ96" s="281" t="e">
        <f t="shared" si="28"/>
        <v>#N/A</v>
      </c>
    </row>
    <row r="97" spans="1:36" ht="20.100000000000001" hidden="1" customHeight="1" outlineLevel="2">
      <c r="A97" s="36" t="s">
        <v>2182</v>
      </c>
      <c r="B97" s="121" t="s">
        <v>472</v>
      </c>
      <c r="C97" s="37">
        <f t="shared" si="18"/>
        <v>0</v>
      </c>
      <c r="D97" s="37">
        <f t="shared" si="18"/>
        <v>0</v>
      </c>
      <c r="E97" s="37">
        <f t="shared" si="18"/>
        <v>0</v>
      </c>
      <c r="F97" s="37">
        <f t="shared" si="19"/>
        <v>0</v>
      </c>
      <c r="G97" s="37">
        <f t="shared" si="20"/>
        <v>0</v>
      </c>
      <c r="H97" s="128">
        <f t="shared" si="21"/>
        <v>0</v>
      </c>
      <c r="I97" s="37">
        <v>0</v>
      </c>
      <c r="J97" s="37"/>
      <c r="K97" s="37">
        <f t="shared" ref="K97:K105" si="32">SUM(AE97:AH97)</f>
        <v>0</v>
      </c>
      <c r="L97" s="37">
        <f t="shared" si="29"/>
        <v>0</v>
      </c>
      <c r="M97" s="37">
        <f t="shared" si="22"/>
        <v>0</v>
      </c>
      <c r="N97" s="128">
        <f t="shared" si="23"/>
        <v>0</v>
      </c>
      <c r="O97" s="37"/>
      <c r="P97" s="37"/>
      <c r="Q97" s="37"/>
      <c r="R97" s="37"/>
      <c r="S97" s="37">
        <f t="shared" si="24"/>
        <v>0</v>
      </c>
      <c r="T97" s="128">
        <f t="shared" si="25"/>
        <v>0</v>
      </c>
      <c r="U97" s="37"/>
      <c r="V97" s="37"/>
      <c r="W97" s="37"/>
      <c r="X97" s="37"/>
      <c r="Y97" s="37">
        <f t="shared" si="26"/>
        <v>0</v>
      </c>
      <c r="Z97" s="128">
        <f t="shared" si="27"/>
        <v>0</v>
      </c>
      <c r="AE97" s="37"/>
      <c r="AF97" s="37"/>
      <c r="AG97" s="37"/>
      <c r="AH97" s="37"/>
      <c r="AJ97" s="281" t="e">
        <f t="shared" si="28"/>
        <v>#N/A</v>
      </c>
    </row>
    <row r="98" spans="1:36" ht="20.100000000000001" hidden="1" customHeight="1" outlineLevel="2">
      <c r="A98" s="36" t="s">
        <v>2183</v>
      </c>
      <c r="B98" s="121" t="s">
        <v>473</v>
      </c>
      <c r="C98" s="37">
        <f t="shared" si="18"/>
        <v>0</v>
      </c>
      <c r="D98" s="37">
        <f t="shared" si="18"/>
        <v>0</v>
      </c>
      <c r="E98" s="37">
        <f t="shared" si="18"/>
        <v>0</v>
      </c>
      <c r="F98" s="37">
        <f t="shared" si="19"/>
        <v>0</v>
      </c>
      <c r="G98" s="37">
        <f t="shared" si="20"/>
        <v>0</v>
      </c>
      <c r="H98" s="128">
        <f t="shared" si="21"/>
        <v>0</v>
      </c>
      <c r="I98" s="37">
        <v>0</v>
      </c>
      <c r="J98" s="37"/>
      <c r="K98" s="37">
        <f t="shared" si="32"/>
        <v>0</v>
      </c>
      <c r="L98" s="37">
        <f t="shared" si="29"/>
        <v>0</v>
      </c>
      <c r="M98" s="37">
        <f t="shared" si="22"/>
        <v>0</v>
      </c>
      <c r="N98" s="128">
        <f t="shared" si="23"/>
        <v>0</v>
      </c>
      <c r="O98" s="37"/>
      <c r="P98" s="37"/>
      <c r="Q98" s="37"/>
      <c r="R98" s="37"/>
      <c r="S98" s="37">
        <f t="shared" si="24"/>
        <v>0</v>
      </c>
      <c r="T98" s="128">
        <f t="shared" si="25"/>
        <v>0</v>
      </c>
      <c r="U98" s="37"/>
      <c r="V98" s="37"/>
      <c r="W98" s="37"/>
      <c r="X98" s="37"/>
      <c r="Y98" s="37">
        <f t="shared" si="26"/>
        <v>0</v>
      </c>
      <c r="Z98" s="128">
        <f t="shared" si="27"/>
        <v>0</v>
      </c>
      <c r="AE98" s="37"/>
      <c r="AF98" s="37"/>
      <c r="AG98" s="37"/>
      <c r="AH98" s="37"/>
      <c r="AJ98" s="281" t="e">
        <f t="shared" si="28"/>
        <v>#N/A</v>
      </c>
    </row>
    <row r="99" spans="1:36" ht="20.100000000000001" hidden="1" customHeight="1" outlineLevel="2">
      <c r="A99" s="36" t="s">
        <v>2184</v>
      </c>
      <c r="B99" s="121" t="s">
        <v>474</v>
      </c>
      <c r="C99" s="37">
        <f t="shared" si="18"/>
        <v>0</v>
      </c>
      <c r="D99" s="37">
        <f t="shared" si="18"/>
        <v>0</v>
      </c>
      <c r="E99" s="37">
        <f t="shared" si="18"/>
        <v>0</v>
      </c>
      <c r="F99" s="37">
        <f t="shared" si="19"/>
        <v>0</v>
      </c>
      <c r="G99" s="37">
        <f t="shared" si="20"/>
        <v>0</v>
      </c>
      <c r="H99" s="128">
        <f t="shared" si="21"/>
        <v>0</v>
      </c>
      <c r="I99" s="37">
        <v>0</v>
      </c>
      <c r="J99" s="37"/>
      <c r="K99" s="37">
        <f t="shared" si="32"/>
        <v>0</v>
      </c>
      <c r="L99" s="37">
        <f t="shared" si="29"/>
        <v>0</v>
      </c>
      <c r="M99" s="37">
        <f t="shared" si="22"/>
        <v>0</v>
      </c>
      <c r="N99" s="128">
        <f t="shared" si="23"/>
        <v>0</v>
      </c>
      <c r="O99" s="37"/>
      <c r="P99" s="37"/>
      <c r="Q99" s="37"/>
      <c r="R99" s="37"/>
      <c r="S99" s="37">
        <f t="shared" si="24"/>
        <v>0</v>
      </c>
      <c r="T99" s="128">
        <f t="shared" si="25"/>
        <v>0</v>
      </c>
      <c r="U99" s="37"/>
      <c r="V99" s="37"/>
      <c r="W99" s="37"/>
      <c r="X99" s="37"/>
      <c r="Y99" s="37">
        <f t="shared" si="26"/>
        <v>0</v>
      </c>
      <c r="Z99" s="128">
        <f t="shared" si="27"/>
        <v>0</v>
      </c>
      <c r="AE99" s="37"/>
      <c r="AF99" s="37"/>
      <c r="AG99" s="37"/>
      <c r="AH99" s="37"/>
      <c r="AJ99" s="281" t="e">
        <f t="shared" si="28"/>
        <v>#N/A</v>
      </c>
    </row>
    <row r="100" spans="1:36" ht="20.100000000000001" hidden="1" customHeight="1" outlineLevel="2">
      <c r="A100" s="36" t="s">
        <v>2185</v>
      </c>
      <c r="B100" s="121" t="s">
        <v>532</v>
      </c>
      <c r="C100" s="37">
        <f t="shared" si="18"/>
        <v>0</v>
      </c>
      <c r="D100" s="37">
        <f t="shared" si="18"/>
        <v>0</v>
      </c>
      <c r="E100" s="37">
        <f t="shared" si="18"/>
        <v>0</v>
      </c>
      <c r="F100" s="37">
        <f t="shared" si="19"/>
        <v>0</v>
      </c>
      <c r="G100" s="37">
        <f t="shared" si="20"/>
        <v>0</v>
      </c>
      <c r="H100" s="128">
        <f t="shared" si="21"/>
        <v>0</v>
      </c>
      <c r="I100" s="37">
        <v>0</v>
      </c>
      <c r="J100" s="37"/>
      <c r="K100" s="37">
        <f t="shared" si="32"/>
        <v>0</v>
      </c>
      <c r="L100" s="37">
        <f t="shared" si="29"/>
        <v>0</v>
      </c>
      <c r="M100" s="37">
        <f t="shared" si="22"/>
        <v>0</v>
      </c>
      <c r="N100" s="128">
        <f t="shared" si="23"/>
        <v>0</v>
      </c>
      <c r="O100" s="37"/>
      <c r="P100" s="37"/>
      <c r="Q100" s="37"/>
      <c r="R100" s="37"/>
      <c r="S100" s="37">
        <f t="shared" si="24"/>
        <v>0</v>
      </c>
      <c r="T100" s="128">
        <f t="shared" si="25"/>
        <v>0</v>
      </c>
      <c r="U100" s="37"/>
      <c r="V100" s="37"/>
      <c r="W100" s="37"/>
      <c r="X100" s="37"/>
      <c r="Y100" s="37">
        <f t="shared" si="26"/>
        <v>0</v>
      </c>
      <c r="Z100" s="128">
        <f t="shared" si="27"/>
        <v>0</v>
      </c>
      <c r="AE100" s="37"/>
      <c r="AF100" s="37"/>
      <c r="AG100" s="37"/>
      <c r="AH100" s="37"/>
      <c r="AJ100" s="281" t="e">
        <f t="shared" si="28"/>
        <v>#N/A</v>
      </c>
    </row>
    <row r="101" spans="1:36" ht="20.100000000000001" hidden="1" customHeight="1" outlineLevel="2">
      <c r="A101" s="36" t="s">
        <v>2186</v>
      </c>
      <c r="B101" s="121" t="s">
        <v>533</v>
      </c>
      <c r="C101" s="37">
        <f t="shared" si="18"/>
        <v>0</v>
      </c>
      <c r="D101" s="37">
        <f t="shared" si="18"/>
        <v>0</v>
      </c>
      <c r="E101" s="37">
        <f t="shared" si="18"/>
        <v>0</v>
      </c>
      <c r="F101" s="37">
        <f t="shared" si="19"/>
        <v>0</v>
      </c>
      <c r="G101" s="37">
        <f t="shared" si="20"/>
        <v>0</v>
      </c>
      <c r="H101" s="128">
        <f t="shared" si="21"/>
        <v>0</v>
      </c>
      <c r="I101" s="37">
        <v>0</v>
      </c>
      <c r="J101" s="37"/>
      <c r="K101" s="37">
        <f t="shared" si="32"/>
        <v>0</v>
      </c>
      <c r="L101" s="37">
        <f t="shared" si="29"/>
        <v>0</v>
      </c>
      <c r="M101" s="37">
        <f t="shared" si="22"/>
        <v>0</v>
      </c>
      <c r="N101" s="128">
        <f t="shared" si="23"/>
        <v>0</v>
      </c>
      <c r="O101" s="37"/>
      <c r="P101" s="37"/>
      <c r="Q101" s="37"/>
      <c r="R101" s="37"/>
      <c r="S101" s="37">
        <f t="shared" si="24"/>
        <v>0</v>
      </c>
      <c r="T101" s="128">
        <f t="shared" si="25"/>
        <v>0</v>
      </c>
      <c r="U101" s="37"/>
      <c r="V101" s="37"/>
      <c r="W101" s="37"/>
      <c r="X101" s="37"/>
      <c r="Y101" s="37">
        <f t="shared" si="26"/>
        <v>0</v>
      </c>
      <c r="Z101" s="128">
        <f t="shared" si="27"/>
        <v>0</v>
      </c>
      <c r="AE101" s="37"/>
      <c r="AF101" s="37"/>
      <c r="AG101" s="37"/>
      <c r="AH101" s="37"/>
      <c r="AJ101" s="281" t="e">
        <f t="shared" si="28"/>
        <v>#N/A</v>
      </c>
    </row>
    <row r="102" spans="1:36" ht="20.100000000000001" hidden="1" customHeight="1" outlineLevel="2">
      <c r="A102" s="36" t="s">
        <v>2187</v>
      </c>
      <c r="B102" s="121" t="s">
        <v>534</v>
      </c>
      <c r="C102" s="37">
        <f t="shared" si="18"/>
        <v>0</v>
      </c>
      <c r="D102" s="37">
        <f t="shared" si="18"/>
        <v>0</v>
      </c>
      <c r="E102" s="37">
        <f t="shared" si="18"/>
        <v>0</v>
      </c>
      <c r="F102" s="37">
        <f t="shared" si="19"/>
        <v>0</v>
      </c>
      <c r="G102" s="37">
        <f t="shared" si="20"/>
        <v>0</v>
      </c>
      <c r="H102" s="128">
        <f t="shared" si="21"/>
        <v>0</v>
      </c>
      <c r="I102" s="37">
        <v>0</v>
      </c>
      <c r="J102" s="37"/>
      <c r="K102" s="37">
        <f t="shared" si="32"/>
        <v>0</v>
      </c>
      <c r="L102" s="37">
        <f t="shared" si="29"/>
        <v>0</v>
      </c>
      <c r="M102" s="37">
        <f t="shared" si="22"/>
        <v>0</v>
      </c>
      <c r="N102" s="128">
        <f t="shared" si="23"/>
        <v>0</v>
      </c>
      <c r="O102" s="37"/>
      <c r="P102" s="37"/>
      <c r="Q102" s="37"/>
      <c r="R102" s="37"/>
      <c r="S102" s="37">
        <f t="shared" si="24"/>
        <v>0</v>
      </c>
      <c r="T102" s="128">
        <f t="shared" si="25"/>
        <v>0</v>
      </c>
      <c r="U102" s="37"/>
      <c r="V102" s="37"/>
      <c r="W102" s="37"/>
      <c r="X102" s="37"/>
      <c r="Y102" s="37">
        <f t="shared" si="26"/>
        <v>0</v>
      </c>
      <c r="Z102" s="128">
        <f t="shared" si="27"/>
        <v>0</v>
      </c>
      <c r="AE102" s="37"/>
      <c r="AF102" s="37"/>
      <c r="AG102" s="37"/>
      <c r="AH102" s="37"/>
      <c r="AJ102" s="281" t="e">
        <f t="shared" si="28"/>
        <v>#N/A</v>
      </c>
    </row>
    <row r="103" spans="1:36" ht="20.100000000000001" hidden="1" customHeight="1" outlineLevel="2">
      <c r="A103" s="36" t="s">
        <v>2188</v>
      </c>
      <c r="B103" s="121" t="s">
        <v>516</v>
      </c>
      <c r="C103" s="37">
        <f t="shared" si="18"/>
        <v>0</v>
      </c>
      <c r="D103" s="37">
        <f t="shared" si="18"/>
        <v>0</v>
      </c>
      <c r="E103" s="37">
        <f t="shared" si="18"/>
        <v>0</v>
      </c>
      <c r="F103" s="37">
        <f t="shared" si="19"/>
        <v>0</v>
      </c>
      <c r="G103" s="37">
        <f t="shared" si="20"/>
        <v>0</v>
      </c>
      <c r="H103" s="128">
        <f t="shared" si="21"/>
        <v>0</v>
      </c>
      <c r="I103" s="37">
        <v>0</v>
      </c>
      <c r="J103" s="37"/>
      <c r="K103" s="37">
        <f t="shared" si="32"/>
        <v>0</v>
      </c>
      <c r="L103" s="37">
        <f t="shared" si="29"/>
        <v>0</v>
      </c>
      <c r="M103" s="37">
        <f t="shared" si="22"/>
        <v>0</v>
      </c>
      <c r="N103" s="128">
        <f t="shared" si="23"/>
        <v>0</v>
      </c>
      <c r="O103" s="37"/>
      <c r="P103" s="37"/>
      <c r="Q103" s="37"/>
      <c r="R103" s="37"/>
      <c r="S103" s="37">
        <f t="shared" si="24"/>
        <v>0</v>
      </c>
      <c r="T103" s="128">
        <f t="shared" si="25"/>
        <v>0</v>
      </c>
      <c r="U103" s="37"/>
      <c r="V103" s="37"/>
      <c r="W103" s="37"/>
      <c r="X103" s="37"/>
      <c r="Y103" s="37">
        <f t="shared" si="26"/>
        <v>0</v>
      </c>
      <c r="Z103" s="128">
        <f t="shared" si="27"/>
        <v>0</v>
      </c>
      <c r="AE103" s="37"/>
      <c r="AF103" s="37"/>
      <c r="AG103" s="37"/>
      <c r="AH103" s="37"/>
      <c r="AJ103" s="281" t="e">
        <f t="shared" si="28"/>
        <v>#N/A</v>
      </c>
    </row>
    <row r="104" spans="1:36" ht="20.100000000000001" hidden="1" customHeight="1" outlineLevel="2">
      <c r="A104" s="36" t="s">
        <v>2189</v>
      </c>
      <c r="B104" s="121" t="s">
        <v>503</v>
      </c>
      <c r="C104" s="37">
        <f t="shared" si="18"/>
        <v>0</v>
      </c>
      <c r="D104" s="37">
        <f t="shared" si="18"/>
        <v>0</v>
      </c>
      <c r="E104" s="37">
        <f t="shared" si="18"/>
        <v>0</v>
      </c>
      <c r="F104" s="37">
        <f t="shared" si="19"/>
        <v>0</v>
      </c>
      <c r="G104" s="37">
        <f t="shared" si="20"/>
        <v>0</v>
      </c>
      <c r="H104" s="128">
        <f t="shared" si="21"/>
        <v>0</v>
      </c>
      <c r="I104" s="37">
        <v>0</v>
      </c>
      <c r="J104" s="37"/>
      <c r="K104" s="37">
        <f t="shared" si="32"/>
        <v>0</v>
      </c>
      <c r="L104" s="37">
        <f t="shared" si="29"/>
        <v>0</v>
      </c>
      <c r="M104" s="37">
        <f t="shared" si="22"/>
        <v>0</v>
      </c>
      <c r="N104" s="128">
        <f t="shared" si="23"/>
        <v>0</v>
      </c>
      <c r="O104" s="37"/>
      <c r="P104" s="37"/>
      <c r="Q104" s="37"/>
      <c r="R104" s="37"/>
      <c r="S104" s="37">
        <f t="shared" si="24"/>
        <v>0</v>
      </c>
      <c r="T104" s="128">
        <f t="shared" si="25"/>
        <v>0</v>
      </c>
      <c r="U104" s="37"/>
      <c r="V104" s="37"/>
      <c r="W104" s="37"/>
      <c r="X104" s="37"/>
      <c r="Y104" s="37">
        <f t="shared" si="26"/>
        <v>0</v>
      </c>
      <c r="Z104" s="128">
        <f t="shared" si="27"/>
        <v>0</v>
      </c>
      <c r="AE104" s="37"/>
      <c r="AF104" s="37"/>
      <c r="AG104" s="37"/>
      <c r="AH104" s="37"/>
      <c r="AJ104" s="281" t="e">
        <f t="shared" si="28"/>
        <v>#N/A</v>
      </c>
    </row>
    <row r="105" spans="1:36" ht="20.100000000000001" hidden="1" customHeight="1" outlineLevel="2">
      <c r="A105" s="36" t="s">
        <v>2190</v>
      </c>
      <c r="B105" s="121" t="s">
        <v>535</v>
      </c>
      <c r="C105" s="37">
        <f t="shared" si="18"/>
        <v>37</v>
      </c>
      <c r="D105" s="37">
        <f t="shared" si="18"/>
        <v>0</v>
      </c>
      <c r="E105" s="37">
        <f t="shared" si="18"/>
        <v>0</v>
      </c>
      <c r="F105" s="37">
        <f t="shared" si="19"/>
        <v>37</v>
      </c>
      <c r="G105" s="37">
        <f t="shared" si="20"/>
        <v>0</v>
      </c>
      <c r="H105" s="128">
        <f t="shared" si="21"/>
        <v>0</v>
      </c>
      <c r="I105" s="37">
        <v>37</v>
      </c>
      <c r="J105" s="37"/>
      <c r="K105" s="37">
        <f t="shared" si="32"/>
        <v>0</v>
      </c>
      <c r="L105" s="37">
        <f t="shared" si="29"/>
        <v>37</v>
      </c>
      <c r="M105" s="37">
        <f t="shared" si="22"/>
        <v>0</v>
      </c>
      <c r="N105" s="128">
        <f t="shared" si="23"/>
        <v>0</v>
      </c>
      <c r="O105" s="37"/>
      <c r="P105" s="37"/>
      <c r="Q105" s="37"/>
      <c r="R105" s="37"/>
      <c r="S105" s="37">
        <f t="shared" si="24"/>
        <v>0</v>
      </c>
      <c r="T105" s="128">
        <f t="shared" si="25"/>
        <v>0</v>
      </c>
      <c r="U105" s="37"/>
      <c r="V105" s="37"/>
      <c r="W105" s="37"/>
      <c r="X105" s="37"/>
      <c r="Y105" s="37">
        <f t="shared" si="26"/>
        <v>0</v>
      </c>
      <c r="Z105" s="128">
        <f t="shared" si="27"/>
        <v>0</v>
      </c>
      <c r="AE105" s="37"/>
      <c r="AF105" s="37"/>
      <c r="AG105" s="37"/>
      <c r="AH105" s="37"/>
      <c r="AJ105" s="281" t="e">
        <f t="shared" si="28"/>
        <v>#N/A</v>
      </c>
    </row>
    <row r="106" spans="1:36" ht="20.100000000000001" hidden="1" customHeight="1" outlineLevel="1" collapsed="1">
      <c r="A106" s="34" t="s">
        <v>2191</v>
      </c>
      <c r="B106" s="121" t="s">
        <v>536</v>
      </c>
      <c r="C106" s="35">
        <f t="shared" si="18"/>
        <v>2001</v>
      </c>
      <c r="D106" s="35">
        <f t="shared" si="18"/>
        <v>0</v>
      </c>
      <c r="E106" s="35">
        <f t="shared" si="18"/>
        <v>-418</v>
      </c>
      <c r="F106" s="35">
        <f t="shared" si="19"/>
        <v>1583</v>
      </c>
      <c r="G106" s="35">
        <f t="shared" si="20"/>
        <v>-418</v>
      </c>
      <c r="H106" s="127">
        <f t="shared" si="21"/>
        <v>-20.889555222388807</v>
      </c>
      <c r="I106" s="35">
        <f>SUM(I107:I120)</f>
        <v>1014</v>
      </c>
      <c r="J106" s="35">
        <f>SUM(J107:J120)</f>
        <v>0</v>
      </c>
      <c r="K106" s="35">
        <f>SUM(K107:K120)</f>
        <v>-34</v>
      </c>
      <c r="L106" s="35">
        <f t="shared" si="29"/>
        <v>980</v>
      </c>
      <c r="M106" s="35">
        <f t="shared" si="22"/>
        <v>-34</v>
      </c>
      <c r="N106" s="127">
        <f t="shared" si="23"/>
        <v>-3.3530571992110452</v>
      </c>
      <c r="O106" s="35">
        <f>SUM(O107:O120)</f>
        <v>574</v>
      </c>
      <c r="P106" s="35">
        <f>SUM(P107:P120)</f>
        <v>0</v>
      </c>
      <c r="Q106" s="35">
        <f>SUM(Q107:Q120)</f>
        <v>-369</v>
      </c>
      <c r="R106" s="35">
        <f>SUM(R107:R120)</f>
        <v>205</v>
      </c>
      <c r="S106" s="35">
        <f t="shared" si="24"/>
        <v>-369</v>
      </c>
      <c r="T106" s="127">
        <f t="shared" si="25"/>
        <v>-64.285714285714292</v>
      </c>
      <c r="U106" s="35">
        <f>SUM(U107:U120)</f>
        <v>413</v>
      </c>
      <c r="V106" s="35">
        <f>SUM(V107:V120)</f>
        <v>0</v>
      </c>
      <c r="W106" s="35">
        <f>SUM(W107:W120)</f>
        <v>-15</v>
      </c>
      <c r="X106" s="35">
        <f>SUM(X107:X120)</f>
        <v>398</v>
      </c>
      <c r="Y106" s="35">
        <f t="shared" si="26"/>
        <v>-15</v>
      </c>
      <c r="Z106" s="127">
        <f t="shared" si="27"/>
        <v>-3.6319612590799029</v>
      </c>
      <c r="AE106" s="35">
        <f>SUM(AE107:AE120)</f>
        <v>0</v>
      </c>
      <c r="AF106" s="35">
        <f>SUM(AF107:AF120)</f>
        <v>-34</v>
      </c>
      <c r="AG106" s="35">
        <f>SUM(AG107:AG120)</f>
        <v>0</v>
      </c>
      <c r="AH106" s="35">
        <f>SUM(AH107:AH120)</f>
        <v>0</v>
      </c>
      <c r="AJ106" s="281" t="e">
        <f t="shared" si="28"/>
        <v>#N/A</v>
      </c>
    </row>
    <row r="107" spans="1:36" ht="20.100000000000001" hidden="1" customHeight="1" outlineLevel="2">
      <c r="A107" s="36" t="s">
        <v>2192</v>
      </c>
      <c r="B107" s="121" t="s">
        <v>472</v>
      </c>
      <c r="C107" s="37">
        <f t="shared" si="18"/>
        <v>323</v>
      </c>
      <c r="D107" s="37">
        <f t="shared" si="18"/>
        <v>0</v>
      </c>
      <c r="E107" s="37">
        <f t="shared" si="18"/>
        <v>0</v>
      </c>
      <c r="F107" s="37">
        <f t="shared" si="19"/>
        <v>323</v>
      </c>
      <c r="G107" s="37">
        <f t="shared" si="20"/>
        <v>0</v>
      </c>
      <c r="H107" s="128">
        <f t="shared" si="21"/>
        <v>0</v>
      </c>
      <c r="I107" s="37">
        <v>122</v>
      </c>
      <c r="J107" s="37"/>
      <c r="K107" s="37">
        <f t="shared" ref="K107:K120" si="33">SUM(AE107:AH107)</f>
        <v>0</v>
      </c>
      <c r="L107" s="37">
        <f t="shared" si="29"/>
        <v>122</v>
      </c>
      <c r="M107" s="37">
        <f t="shared" si="22"/>
        <v>0</v>
      </c>
      <c r="N107" s="128">
        <f t="shared" si="23"/>
        <v>0</v>
      </c>
      <c r="O107" s="37"/>
      <c r="P107" s="37"/>
      <c r="Q107" s="37"/>
      <c r="R107" s="37"/>
      <c r="S107" s="37">
        <f t="shared" si="24"/>
        <v>0</v>
      </c>
      <c r="T107" s="128">
        <f t="shared" si="25"/>
        <v>0</v>
      </c>
      <c r="U107" s="38">
        <f>194+7</f>
        <v>201</v>
      </c>
      <c r="V107" s="37"/>
      <c r="W107" s="37"/>
      <c r="X107" s="38">
        <f>194+7</f>
        <v>201</v>
      </c>
      <c r="Y107" s="37">
        <f t="shared" si="26"/>
        <v>0</v>
      </c>
      <c r="Z107" s="128">
        <f t="shared" si="27"/>
        <v>0</v>
      </c>
      <c r="AE107" s="37"/>
      <c r="AF107" s="37"/>
      <c r="AG107" s="37"/>
      <c r="AH107" s="37"/>
      <c r="AJ107" s="281" t="e">
        <f t="shared" si="28"/>
        <v>#N/A</v>
      </c>
    </row>
    <row r="108" spans="1:36" ht="20.100000000000001" hidden="1" customHeight="1" outlineLevel="2">
      <c r="A108" s="36" t="s">
        <v>2193</v>
      </c>
      <c r="B108" s="121" t="s">
        <v>473</v>
      </c>
      <c r="C108" s="37">
        <f t="shared" si="18"/>
        <v>400</v>
      </c>
      <c r="D108" s="37">
        <f t="shared" si="18"/>
        <v>0</v>
      </c>
      <c r="E108" s="37">
        <f t="shared" si="18"/>
        <v>-80</v>
      </c>
      <c r="F108" s="37">
        <f t="shared" si="19"/>
        <v>320</v>
      </c>
      <c r="G108" s="37">
        <f t="shared" si="20"/>
        <v>-80</v>
      </c>
      <c r="H108" s="128">
        <f t="shared" si="21"/>
        <v>-20</v>
      </c>
      <c r="I108" s="37">
        <v>132</v>
      </c>
      <c r="J108" s="37"/>
      <c r="K108" s="37">
        <f t="shared" si="33"/>
        <v>0</v>
      </c>
      <c r="L108" s="37">
        <f t="shared" si="29"/>
        <v>132</v>
      </c>
      <c r="M108" s="37">
        <f t="shared" si="22"/>
        <v>0</v>
      </c>
      <c r="N108" s="128">
        <f t="shared" si="23"/>
        <v>0</v>
      </c>
      <c r="O108" s="37">
        <v>250</v>
      </c>
      <c r="P108" s="37"/>
      <c r="Q108" s="37">
        <v>-80</v>
      </c>
      <c r="R108" s="37">
        <v>170</v>
      </c>
      <c r="S108" s="37">
        <f t="shared" si="24"/>
        <v>-80</v>
      </c>
      <c r="T108" s="128">
        <f t="shared" si="25"/>
        <v>-32</v>
      </c>
      <c r="U108" s="37">
        <v>18</v>
      </c>
      <c r="V108" s="37"/>
      <c r="W108" s="37"/>
      <c r="X108" s="37">
        <v>18</v>
      </c>
      <c r="Y108" s="37">
        <f t="shared" si="26"/>
        <v>0</v>
      </c>
      <c r="Z108" s="128">
        <f t="shared" si="27"/>
        <v>0</v>
      </c>
      <c r="AE108" s="37"/>
      <c r="AF108" s="37"/>
      <c r="AG108" s="37"/>
      <c r="AH108" s="37"/>
      <c r="AJ108" s="281" t="e">
        <f t="shared" si="28"/>
        <v>#N/A</v>
      </c>
    </row>
    <row r="109" spans="1:36" ht="20.100000000000001" hidden="1" customHeight="1" outlineLevel="2">
      <c r="A109" s="36" t="s">
        <v>2194</v>
      </c>
      <c r="B109" s="121" t="s">
        <v>474</v>
      </c>
      <c r="C109" s="37">
        <f t="shared" si="18"/>
        <v>6</v>
      </c>
      <c r="D109" s="37">
        <f t="shared" si="18"/>
        <v>0</v>
      </c>
      <c r="E109" s="37">
        <f t="shared" si="18"/>
        <v>0</v>
      </c>
      <c r="F109" s="37">
        <f t="shared" si="19"/>
        <v>6</v>
      </c>
      <c r="G109" s="37">
        <f t="shared" si="20"/>
        <v>0</v>
      </c>
      <c r="H109" s="128">
        <f t="shared" si="21"/>
        <v>0</v>
      </c>
      <c r="I109" s="37">
        <v>6</v>
      </c>
      <c r="J109" s="37"/>
      <c r="K109" s="37">
        <f t="shared" si="33"/>
        <v>0</v>
      </c>
      <c r="L109" s="37">
        <f t="shared" si="29"/>
        <v>6</v>
      </c>
      <c r="M109" s="37">
        <f t="shared" si="22"/>
        <v>0</v>
      </c>
      <c r="N109" s="128">
        <f t="shared" si="23"/>
        <v>0</v>
      </c>
      <c r="O109" s="37">
        <v>0</v>
      </c>
      <c r="P109" s="37"/>
      <c r="Q109" s="37">
        <v>0</v>
      </c>
      <c r="R109" s="37">
        <v>0</v>
      </c>
      <c r="S109" s="37">
        <f t="shared" si="24"/>
        <v>0</v>
      </c>
      <c r="T109" s="128">
        <f t="shared" si="25"/>
        <v>0</v>
      </c>
      <c r="U109" s="37"/>
      <c r="V109" s="37"/>
      <c r="W109" s="37"/>
      <c r="X109" s="37"/>
      <c r="Y109" s="37">
        <f t="shared" si="26"/>
        <v>0</v>
      </c>
      <c r="Z109" s="128">
        <f t="shared" si="27"/>
        <v>0</v>
      </c>
      <c r="AE109" s="37"/>
      <c r="AF109" s="37"/>
      <c r="AG109" s="37"/>
      <c r="AH109" s="37"/>
      <c r="AJ109" s="281" t="e">
        <f t="shared" si="28"/>
        <v>#N/A</v>
      </c>
    </row>
    <row r="110" spans="1:36" ht="20.100000000000001" hidden="1" customHeight="1" outlineLevel="2">
      <c r="A110" s="36" t="s">
        <v>2195</v>
      </c>
      <c r="B110" s="121" t="s">
        <v>537</v>
      </c>
      <c r="C110" s="37">
        <f t="shared" si="18"/>
        <v>0</v>
      </c>
      <c r="D110" s="37">
        <f t="shared" si="18"/>
        <v>0</v>
      </c>
      <c r="E110" s="37">
        <f t="shared" si="18"/>
        <v>0</v>
      </c>
      <c r="F110" s="37">
        <f t="shared" si="19"/>
        <v>0</v>
      </c>
      <c r="G110" s="37">
        <f t="shared" si="20"/>
        <v>0</v>
      </c>
      <c r="H110" s="128">
        <f t="shared" si="21"/>
        <v>0</v>
      </c>
      <c r="I110" s="37">
        <v>0</v>
      </c>
      <c r="J110" s="37"/>
      <c r="K110" s="37">
        <f t="shared" si="33"/>
        <v>0</v>
      </c>
      <c r="L110" s="37">
        <f t="shared" si="29"/>
        <v>0</v>
      </c>
      <c r="M110" s="37">
        <f t="shared" si="22"/>
        <v>0</v>
      </c>
      <c r="N110" s="128">
        <f t="shared" si="23"/>
        <v>0</v>
      </c>
      <c r="O110" s="37">
        <v>0</v>
      </c>
      <c r="P110" s="37"/>
      <c r="Q110" s="37">
        <v>0</v>
      </c>
      <c r="R110" s="37">
        <v>0</v>
      </c>
      <c r="S110" s="37">
        <f t="shared" si="24"/>
        <v>0</v>
      </c>
      <c r="T110" s="128">
        <f t="shared" si="25"/>
        <v>0</v>
      </c>
      <c r="U110" s="37"/>
      <c r="V110" s="37"/>
      <c r="W110" s="37"/>
      <c r="X110" s="37"/>
      <c r="Y110" s="37">
        <f t="shared" si="26"/>
        <v>0</v>
      </c>
      <c r="Z110" s="128">
        <f t="shared" si="27"/>
        <v>0</v>
      </c>
      <c r="AE110" s="37"/>
      <c r="AF110" s="37"/>
      <c r="AG110" s="37"/>
      <c r="AH110" s="37"/>
      <c r="AJ110" s="281" t="e">
        <f t="shared" si="28"/>
        <v>#N/A</v>
      </c>
    </row>
    <row r="111" spans="1:36" ht="20.100000000000001" hidden="1" customHeight="1" outlineLevel="2">
      <c r="A111" s="36" t="s">
        <v>2196</v>
      </c>
      <c r="B111" s="121" t="s">
        <v>538</v>
      </c>
      <c r="C111" s="37">
        <f t="shared" si="18"/>
        <v>0</v>
      </c>
      <c r="D111" s="37">
        <f t="shared" si="18"/>
        <v>0</v>
      </c>
      <c r="E111" s="37">
        <f t="shared" si="18"/>
        <v>0</v>
      </c>
      <c r="F111" s="37">
        <f t="shared" si="19"/>
        <v>0</v>
      </c>
      <c r="G111" s="37">
        <f t="shared" si="20"/>
        <v>0</v>
      </c>
      <c r="H111" s="128">
        <f t="shared" si="21"/>
        <v>0</v>
      </c>
      <c r="I111" s="37">
        <v>0</v>
      </c>
      <c r="J111" s="37"/>
      <c r="K111" s="37">
        <f t="shared" si="33"/>
        <v>0</v>
      </c>
      <c r="L111" s="37">
        <f t="shared" si="29"/>
        <v>0</v>
      </c>
      <c r="M111" s="37">
        <f t="shared" si="22"/>
        <v>0</v>
      </c>
      <c r="N111" s="128">
        <f t="shared" si="23"/>
        <v>0</v>
      </c>
      <c r="O111" s="37">
        <v>0</v>
      </c>
      <c r="P111" s="37"/>
      <c r="Q111" s="37">
        <v>0</v>
      </c>
      <c r="R111" s="37">
        <v>0</v>
      </c>
      <c r="S111" s="37">
        <f t="shared" si="24"/>
        <v>0</v>
      </c>
      <c r="T111" s="128">
        <f t="shared" si="25"/>
        <v>0</v>
      </c>
      <c r="U111" s="37"/>
      <c r="V111" s="37"/>
      <c r="W111" s="37"/>
      <c r="X111" s="37"/>
      <c r="Y111" s="37">
        <f t="shared" si="26"/>
        <v>0</v>
      </c>
      <c r="Z111" s="128">
        <f t="shared" si="27"/>
        <v>0</v>
      </c>
      <c r="AE111" s="37"/>
      <c r="AF111" s="37"/>
      <c r="AG111" s="37"/>
      <c r="AH111" s="37"/>
      <c r="AJ111" s="281" t="e">
        <f t="shared" si="28"/>
        <v>#N/A</v>
      </c>
    </row>
    <row r="112" spans="1:36" ht="20.100000000000001" hidden="1" customHeight="1" outlineLevel="2">
      <c r="A112" s="36" t="s">
        <v>2060</v>
      </c>
      <c r="B112" s="121" t="s">
        <v>539</v>
      </c>
      <c r="C112" s="37">
        <f t="shared" si="18"/>
        <v>415</v>
      </c>
      <c r="D112" s="37">
        <f t="shared" si="18"/>
        <v>0</v>
      </c>
      <c r="E112" s="37">
        <f t="shared" si="18"/>
        <v>-11</v>
      </c>
      <c r="F112" s="37">
        <f t="shared" si="19"/>
        <v>404</v>
      </c>
      <c r="G112" s="37">
        <f t="shared" si="20"/>
        <v>-11</v>
      </c>
      <c r="H112" s="128">
        <f t="shared" si="21"/>
        <v>-2.6506024096385543</v>
      </c>
      <c r="I112" s="37">
        <v>415</v>
      </c>
      <c r="J112" s="37"/>
      <c r="K112" s="37">
        <f t="shared" si="33"/>
        <v>-11</v>
      </c>
      <c r="L112" s="37">
        <f t="shared" si="29"/>
        <v>404</v>
      </c>
      <c r="M112" s="37">
        <f t="shared" si="22"/>
        <v>-11</v>
      </c>
      <c r="N112" s="128">
        <f t="shared" si="23"/>
        <v>-2.6506024096385543</v>
      </c>
      <c r="O112" s="37">
        <v>0</v>
      </c>
      <c r="P112" s="37"/>
      <c r="Q112" s="37">
        <v>0</v>
      </c>
      <c r="R112" s="37">
        <v>0</v>
      </c>
      <c r="S112" s="37">
        <f t="shared" si="24"/>
        <v>0</v>
      </c>
      <c r="T112" s="128">
        <f t="shared" si="25"/>
        <v>0</v>
      </c>
      <c r="U112" s="37"/>
      <c r="V112" s="37"/>
      <c r="W112" s="37"/>
      <c r="X112" s="37"/>
      <c r="Y112" s="37">
        <f t="shared" si="26"/>
        <v>0</v>
      </c>
      <c r="Z112" s="128">
        <f t="shared" si="27"/>
        <v>0</v>
      </c>
      <c r="AE112" s="37"/>
      <c r="AF112" s="37">
        <v>-11</v>
      </c>
      <c r="AG112" s="37"/>
      <c r="AH112" s="37"/>
      <c r="AJ112" s="281" t="e">
        <f t="shared" si="28"/>
        <v>#N/A</v>
      </c>
    </row>
    <row r="113" spans="1:36" ht="20.100000000000001" hidden="1" customHeight="1" outlineLevel="2">
      <c r="A113" s="36" t="s">
        <v>2197</v>
      </c>
      <c r="B113" s="121" t="s">
        <v>540</v>
      </c>
      <c r="C113" s="37">
        <f t="shared" si="18"/>
        <v>0</v>
      </c>
      <c r="D113" s="37">
        <f t="shared" si="18"/>
        <v>0</v>
      </c>
      <c r="E113" s="37">
        <f t="shared" si="18"/>
        <v>0</v>
      </c>
      <c r="F113" s="37">
        <f t="shared" si="19"/>
        <v>0</v>
      </c>
      <c r="G113" s="37">
        <f t="shared" si="20"/>
        <v>0</v>
      </c>
      <c r="H113" s="128">
        <f t="shared" si="21"/>
        <v>0</v>
      </c>
      <c r="I113" s="37">
        <v>0</v>
      </c>
      <c r="J113" s="37"/>
      <c r="K113" s="37">
        <f t="shared" si="33"/>
        <v>0</v>
      </c>
      <c r="L113" s="37">
        <f t="shared" si="29"/>
        <v>0</v>
      </c>
      <c r="M113" s="37">
        <f t="shared" si="22"/>
        <v>0</v>
      </c>
      <c r="N113" s="128">
        <f t="shared" si="23"/>
        <v>0</v>
      </c>
      <c r="O113" s="37">
        <v>0</v>
      </c>
      <c r="P113" s="37"/>
      <c r="Q113" s="37">
        <v>0</v>
      </c>
      <c r="R113" s="37">
        <v>0</v>
      </c>
      <c r="S113" s="37">
        <f t="shared" si="24"/>
        <v>0</v>
      </c>
      <c r="T113" s="128">
        <f t="shared" si="25"/>
        <v>0</v>
      </c>
      <c r="U113" s="37"/>
      <c r="V113" s="37"/>
      <c r="W113" s="37"/>
      <c r="X113" s="37"/>
      <c r="Y113" s="37">
        <f t="shared" si="26"/>
        <v>0</v>
      </c>
      <c r="Z113" s="128">
        <f t="shared" si="27"/>
        <v>0</v>
      </c>
      <c r="AE113" s="37"/>
      <c r="AF113" s="37"/>
      <c r="AG113" s="37"/>
      <c r="AH113" s="37"/>
      <c r="AJ113" s="281" t="e">
        <f t="shared" si="28"/>
        <v>#N/A</v>
      </c>
    </row>
    <row r="114" spans="1:36" ht="20.100000000000001" hidden="1" customHeight="1" outlineLevel="2">
      <c r="A114" s="36" t="s">
        <v>2198</v>
      </c>
      <c r="B114" s="121" t="s">
        <v>541</v>
      </c>
      <c r="C114" s="37">
        <f t="shared" si="18"/>
        <v>369</v>
      </c>
      <c r="D114" s="37">
        <f t="shared" si="18"/>
        <v>0</v>
      </c>
      <c r="E114" s="37">
        <f t="shared" si="18"/>
        <v>-269</v>
      </c>
      <c r="F114" s="37">
        <f t="shared" si="19"/>
        <v>100</v>
      </c>
      <c r="G114" s="37">
        <f t="shared" si="20"/>
        <v>-269</v>
      </c>
      <c r="H114" s="128">
        <f t="shared" si="21"/>
        <v>-72.899728997289969</v>
      </c>
      <c r="I114" s="37"/>
      <c r="J114" s="37"/>
      <c r="K114" s="37">
        <f t="shared" si="33"/>
        <v>0</v>
      </c>
      <c r="L114" s="37">
        <f t="shared" si="29"/>
        <v>0</v>
      </c>
      <c r="M114" s="37">
        <f t="shared" si="22"/>
        <v>0</v>
      </c>
      <c r="N114" s="128">
        <f t="shared" si="23"/>
        <v>0</v>
      </c>
      <c r="O114" s="37">
        <v>269</v>
      </c>
      <c r="P114" s="37"/>
      <c r="Q114" s="37">
        <v>-269</v>
      </c>
      <c r="R114" s="37"/>
      <c r="S114" s="37">
        <f t="shared" si="24"/>
        <v>-269</v>
      </c>
      <c r="T114" s="128">
        <f t="shared" si="25"/>
        <v>-100</v>
      </c>
      <c r="U114" s="37">
        <v>100</v>
      </c>
      <c r="V114" s="37"/>
      <c r="W114" s="37"/>
      <c r="X114" s="37">
        <v>100</v>
      </c>
      <c r="Y114" s="37">
        <f t="shared" si="26"/>
        <v>0</v>
      </c>
      <c r="Z114" s="128">
        <f t="shared" si="27"/>
        <v>0</v>
      </c>
      <c r="AE114" s="37"/>
      <c r="AF114" s="37"/>
      <c r="AG114" s="37"/>
      <c r="AH114" s="37"/>
      <c r="AJ114" s="281" t="e">
        <f t="shared" si="28"/>
        <v>#N/A</v>
      </c>
    </row>
    <row r="115" spans="1:36" ht="20.100000000000001" hidden="1" customHeight="1" outlineLevel="2">
      <c r="A115" s="36" t="s">
        <v>2199</v>
      </c>
      <c r="B115" s="121" t="s">
        <v>542</v>
      </c>
      <c r="C115" s="37">
        <f t="shared" si="18"/>
        <v>0</v>
      </c>
      <c r="D115" s="37">
        <f t="shared" si="18"/>
        <v>0</v>
      </c>
      <c r="E115" s="37">
        <f t="shared" si="18"/>
        <v>0</v>
      </c>
      <c r="F115" s="37">
        <f t="shared" si="19"/>
        <v>0</v>
      </c>
      <c r="G115" s="37">
        <f t="shared" si="20"/>
        <v>0</v>
      </c>
      <c r="H115" s="128">
        <f t="shared" si="21"/>
        <v>0</v>
      </c>
      <c r="I115" s="37">
        <v>0</v>
      </c>
      <c r="J115" s="37">
        <v>0</v>
      </c>
      <c r="K115" s="37">
        <f t="shared" si="33"/>
        <v>0</v>
      </c>
      <c r="L115" s="37">
        <f t="shared" si="29"/>
        <v>0</v>
      </c>
      <c r="M115" s="37">
        <f t="shared" si="22"/>
        <v>0</v>
      </c>
      <c r="N115" s="128">
        <f t="shared" si="23"/>
        <v>0</v>
      </c>
      <c r="O115" s="37">
        <v>0</v>
      </c>
      <c r="P115" s="37">
        <v>0</v>
      </c>
      <c r="Q115" s="37">
        <v>0</v>
      </c>
      <c r="R115" s="37">
        <v>0</v>
      </c>
      <c r="S115" s="37">
        <f t="shared" si="24"/>
        <v>0</v>
      </c>
      <c r="T115" s="128">
        <f t="shared" si="25"/>
        <v>0</v>
      </c>
      <c r="U115" s="37"/>
      <c r="V115" s="37">
        <v>0</v>
      </c>
      <c r="W115" s="37">
        <v>0</v>
      </c>
      <c r="X115" s="37"/>
      <c r="Y115" s="37">
        <f t="shared" si="26"/>
        <v>0</v>
      </c>
      <c r="Z115" s="128">
        <f t="shared" si="27"/>
        <v>0</v>
      </c>
      <c r="AE115" s="37">
        <v>0</v>
      </c>
      <c r="AF115" s="37">
        <v>0</v>
      </c>
      <c r="AG115" s="37">
        <v>0</v>
      </c>
      <c r="AH115" s="37">
        <v>0</v>
      </c>
      <c r="AJ115" s="281" t="e">
        <f t="shared" si="28"/>
        <v>#N/A</v>
      </c>
    </row>
    <row r="116" spans="1:36" ht="20.100000000000001" hidden="1" customHeight="1" outlineLevel="2">
      <c r="A116" s="36" t="s">
        <v>2200</v>
      </c>
      <c r="B116" s="121" t="s">
        <v>543</v>
      </c>
      <c r="C116" s="37">
        <f t="shared" si="18"/>
        <v>0</v>
      </c>
      <c r="D116" s="37">
        <f t="shared" si="18"/>
        <v>0</v>
      </c>
      <c r="E116" s="37">
        <f t="shared" si="18"/>
        <v>0</v>
      </c>
      <c r="F116" s="37">
        <f t="shared" si="19"/>
        <v>0</v>
      </c>
      <c r="G116" s="37">
        <f t="shared" si="20"/>
        <v>0</v>
      </c>
      <c r="H116" s="128">
        <f t="shared" si="21"/>
        <v>0</v>
      </c>
      <c r="I116" s="37">
        <v>0</v>
      </c>
      <c r="J116" s="37">
        <v>0</v>
      </c>
      <c r="K116" s="37">
        <f t="shared" si="33"/>
        <v>0</v>
      </c>
      <c r="L116" s="37">
        <f t="shared" si="29"/>
        <v>0</v>
      </c>
      <c r="M116" s="37">
        <f t="shared" si="22"/>
        <v>0</v>
      </c>
      <c r="N116" s="128">
        <f t="shared" si="23"/>
        <v>0</v>
      </c>
      <c r="O116" s="37">
        <v>0</v>
      </c>
      <c r="P116" s="37">
        <v>0</v>
      </c>
      <c r="Q116" s="37">
        <v>0</v>
      </c>
      <c r="R116" s="37">
        <v>0</v>
      </c>
      <c r="S116" s="37">
        <f t="shared" si="24"/>
        <v>0</v>
      </c>
      <c r="T116" s="128">
        <f t="shared" si="25"/>
        <v>0</v>
      </c>
      <c r="U116" s="37"/>
      <c r="V116" s="37">
        <v>0</v>
      </c>
      <c r="W116" s="37">
        <v>0</v>
      </c>
      <c r="X116" s="37"/>
      <c r="Y116" s="37">
        <f t="shared" si="26"/>
        <v>0</v>
      </c>
      <c r="Z116" s="128">
        <f t="shared" si="27"/>
        <v>0</v>
      </c>
      <c r="AE116" s="37">
        <v>0</v>
      </c>
      <c r="AF116" s="37">
        <v>0</v>
      </c>
      <c r="AG116" s="37">
        <v>0</v>
      </c>
      <c r="AH116" s="37">
        <v>0</v>
      </c>
      <c r="AJ116" s="281" t="e">
        <f t="shared" si="28"/>
        <v>#N/A</v>
      </c>
    </row>
    <row r="117" spans="1:36" ht="20.100000000000001" hidden="1" customHeight="1" outlineLevel="2">
      <c r="A117" s="36" t="s">
        <v>2061</v>
      </c>
      <c r="B117" s="121" t="s">
        <v>544</v>
      </c>
      <c r="C117" s="37">
        <f t="shared" si="18"/>
        <v>22</v>
      </c>
      <c r="D117" s="37">
        <f t="shared" si="18"/>
        <v>0</v>
      </c>
      <c r="E117" s="37">
        <f t="shared" si="18"/>
        <v>-23</v>
      </c>
      <c r="F117" s="37">
        <f t="shared" si="19"/>
        <v>-1</v>
      </c>
      <c r="G117" s="37">
        <f t="shared" si="20"/>
        <v>-23</v>
      </c>
      <c r="H117" s="128">
        <f t="shared" si="21"/>
        <v>-104.54545454545455</v>
      </c>
      <c r="I117" s="37">
        <v>22</v>
      </c>
      <c r="J117" s="37">
        <v>0</v>
      </c>
      <c r="K117" s="37">
        <f t="shared" si="33"/>
        <v>-23</v>
      </c>
      <c r="L117" s="37">
        <f t="shared" si="29"/>
        <v>-1</v>
      </c>
      <c r="M117" s="37">
        <f t="shared" si="22"/>
        <v>-23</v>
      </c>
      <c r="N117" s="128">
        <f t="shared" si="23"/>
        <v>-104.54545454545455</v>
      </c>
      <c r="O117" s="37">
        <v>0</v>
      </c>
      <c r="P117" s="37">
        <v>0</v>
      </c>
      <c r="Q117" s="37">
        <v>0</v>
      </c>
      <c r="R117" s="37">
        <v>0</v>
      </c>
      <c r="S117" s="37">
        <f t="shared" si="24"/>
        <v>0</v>
      </c>
      <c r="T117" s="128">
        <f t="shared" si="25"/>
        <v>0</v>
      </c>
      <c r="U117" s="37"/>
      <c r="V117" s="37">
        <v>0</v>
      </c>
      <c r="W117" s="37">
        <v>0</v>
      </c>
      <c r="X117" s="37"/>
      <c r="Y117" s="37">
        <f t="shared" si="26"/>
        <v>0</v>
      </c>
      <c r="Z117" s="128">
        <f t="shared" si="27"/>
        <v>0</v>
      </c>
      <c r="AE117" s="37">
        <v>0</v>
      </c>
      <c r="AF117" s="37">
        <v>-23</v>
      </c>
      <c r="AG117" s="37">
        <v>0</v>
      </c>
      <c r="AH117" s="37">
        <v>0</v>
      </c>
      <c r="AJ117" s="281">
        <f t="shared" si="28"/>
        <v>-13</v>
      </c>
    </row>
    <row r="118" spans="1:36" ht="20.100000000000001" hidden="1" customHeight="1" outlineLevel="2">
      <c r="A118" s="36" t="s">
        <v>2201</v>
      </c>
      <c r="B118" s="121" t="s">
        <v>545</v>
      </c>
      <c r="C118" s="37">
        <f t="shared" si="18"/>
        <v>0</v>
      </c>
      <c r="D118" s="37">
        <f t="shared" si="18"/>
        <v>0</v>
      </c>
      <c r="E118" s="37">
        <f t="shared" si="18"/>
        <v>0</v>
      </c>
      <c r="F118" s="37">
        <f t="shared" si="19"/>
        <v>0</v>
      </c>
      <c r="G118" s="37">
        <f t="shared" si="20"/>
        <v>0</v>
      </c>
      <c r="H118" s="128">
        <f t="shared" si="21"/>
        <v>0</v>
      </c>
      <c r="I118" s="37">
        <v>0</v>
      </c>
      <c r="J118" s="37">
        <v>0</v>
      </c>
      <c r="K118" s="37">
        <f t="shared" si="33"/>
        <v>0</v>
      </c>
      <c r="L118" s="37">
        <f t="shared" si="29"/>
        <v>0</v>
      </c>
      <c r="M118" s="37">
        <f t="shared" si="22"/>
        <v>0</v>
      </c>
      <c r="N118" s="128">
        <f t="shared" si="23"/>
        <v>0</v>
      </c>
      <c r="O118" s="37">
        <v>0</v>
      </c>
      <c r="P118" s="37">
        <v>0</v>
      </c>
      <c r="Q118" s="37">
        <v>0</v>
      </c>
      <c r="R118" s="37">
        <v>0</v>
      </c>
      <c r="S118" s="37">
        <f t="shared" si="24"/>
        <v>0</v>
      </c>
      <c r="T118" s="128">
        <f t="shared" si="25"/>
        <v>0</v>
      </c>
      <c r="U118" s="37"/>
      <c r="V118" s="37">
        <v>0</v>
      </c>
      <c r="W118" s="37">
        <v>0</v>
      </c>
      <c r="X118" s="37"/>
      <c r="Y118" s="37">
        <f t="shared" si="26"/>
        <v>0</v>
      </c>
      <c r="Z118" s="128">
        <f t="shared" si="27"/>
        <v>0</v>
      </c>
      <c r="AE118" s="37">
        <v>0</v>
      </c>
      <c r="AF118" s="37">
        <v>0</v>
      </c>
      <c r="AG118" s="37">
        <v>0</v>
      </c>
      <c r="AH118" s="37">
        <v>0</v>
      </c>
      <c r="AJ118" s="281" t="e">
        <f t="shared" si="28"/>
        <v>#N/A</v>
      </c>
    </row>
    <row r="119" spans="1:36" ht="20.100000000000001" hidden="1" customHeight="1" outlineLevel="2">
      <c r="A119" s="36" t="s">
        <v>2202</v>
      </c>
      <c r="B119" s="121" t="s">
        <v>481</v>
      </c>
      <c r="C119" s="37">
        <f t="shared" si="18"/>
        <v>0</v>
      </c>
      <c r="D119" s="37">
        <f t="shared" si="18"/>
        <v>0</v>
      </c>
      <c r="E119" s="37">
        <f t="shared" si="18"/>
        <v>0</v>
      </c>
      <c r="F119" s="37">
        <f t="shared" si="19"/>
        <v>0</v>
      </c>
      <c r="G119" s="37">
        <f t="shared" si="20"/>
        <v>0</v>
      </c>
      <c r="H119" s="128">
        <f t="shared" si="21"/>
        <v>0</v>
      </c>
      <c r="I119" s="37">
        <v>0</v>
      </c>
      <c r="J119" s="37">
        <v>0</v>
      </c>
      <c r="K119" s="37">
        <f t="shared" si="33"/>
        <v>0</v>
      </c>
      <c r="L119" s="37">
        <f t="shared" si="29"/>
        <v>0</v>
      </c>
      <c r="M119" s="37">
        <f t="shared" si="22"/>
        <v>0</v>
      </c>
      <c r="N119" s="128">
        <f t="shared" si="23"/>
        <v>0</v>
      </c>
      <c r="O119" s="37">
        <v>0</v>
      </c>
      <c r="P119" s="37">
        <v>0</v>
      </c>
      <c r="Q119" s="37">
        <v>0</v>
      </c>
      <c r="R119" s="37">
        <v>0</v>
      </c>
      <c r="S119" s="37">
        <f t="shared" si="24"/>
        <v>0</v>
      </c>
      <c r="T119" s="128">
        <f t="shared" si="25"/>
        <v>0</v>
      </c>
      <c r="U119" s="37"/>
      <c r="V119" s="37">
        <v>0</v>
      </c>
      <c r="W119" s="37">
        <v>0</v>
      </c>
      <c r="X119" s="37"/>
      <c r="Y119" s="37">
        <f t="shared" si="26"/>
        <v>0</v>
      </c>
      <c r="Z119" s="128">
        <f t="shared" si="27"/>
        <v>0</v>
      </c>
      <c r="AE119" s="37">
        <v>0</v>
      </c>
      <c r="AF119" s="37">
        <v>0</v>
      </c>
      <c r="AG119" s="37">
        <v>0</v>
      </c>
      <c r="AH119" s="37">
        <v>0</v>
      </c>
      <c r="AJ119" s="281" t="e">
        <f t="shared" si="28"/>
        <v>#N/A</v>
      </c>
    </row>
    <row r="120" spans="1:36" ht="20.100000000000001" hidden="1" customHeight="1" outlineLevel="2">
      <c r="A120" s="36" t="s">
        <v>2203</v>
      </c>
      <c r="B120" s="121" t="s">
        <v>546</v>
      </c>
      <c r="C120" s="37">
        <f t="shared" si="18"/>
        <v>466</v>
      </c>
      <c r="D120" s="37">
        <f t="shared" si="18"/>
        <v>0</v>
      </c>
      <c r="E120" s="37">
        <f t="shared" si="18"/>
        <v>-35</v>
      </c>
      <c r="F120" s="37">
        <f t="shared" si="19"/>
        <v>431</v>
      </c>
      <c r="G120" s="37">
        <f t="shared" si="20"/>
        <v>-35</v>
      </c>
      <c r="H120" s="128">
        <f t="shared" si="21"/>
        <v>-7.5107296137339059</v>
      </c>
      <c r="I120" s="37">
        <v>317</v>
      </c>
      <c r="J120" s="37"/>
      <c r="K120" s="37">
        <f t="shared" si="33"/>
        <v>0</v>
      </c>
      <c r="L120" s="37">
        <f t="shared" si="29"/>
        <v>317</v>
      </c>
      <c r="M120" s="37">
        <f t="shared" si="22"/>
        <v>0</v>
      </c>
      <c r="N120" s="128">
        <f t="shared" si="23"/>
        <v>0</v>
      </c>
      <c r="O120" s="37">
        <v>55</v>
      </c>
      <c r="P120" s="37"/>
      <c r="Q120" s="37">
        <v>-20</v>
      </c>
      <c r="R120" s="37">
        <v>35</v>
      </c>
      <c r="S120" s="37">
        <f t="shared" si="24"/>
        <v>-20</v>
      </c>
      <c r="T120" s="128">
        <f t="shared" si="25"/>
        <v>-36.363636363636367</v>
      </c>
      <c r="U120" s="37">
        <v>94</v>
      </c>
      <c r="V120" s="37"/>
      <c r="W120" s="37">
        <v>-15</v>
      </c>
      <c r="X120" s="37">
        <v>79</v>
      </c>
      <c r="Y120" s="37">
        <f t="shared" si="26"/>
        <v>-15</v>
      </c>
      <c r="Z120" s="128">
        <f t="shared" si="27"/>
        <v>-15.957446808510639</v>
      </c>
      <c r="AE120" s="37"/>
      <c r="AF120" s="37"/>
      <c r="AG120" s="37"/>
      <c r="AH120" s="37"/>
      <c r="AJ120" s="281" t="e">
        <f t="shared" si="28"/>
        <v>#N/A</v>
      </c>
    </row>
    <row r="121" spans="1:36" ht="20.100000000000001" hidden="1" customHeight="1" outlineLevel="1" collapsed="1">
      <c r="A121" s="34" t="s">
        <v>2204</v>
      </c>
      <c r="B121" s="121" t="s">
        <v>547</v>
      </c>
      <c r="C121" s="35">
        <f t="shared" si="18"/>
        <v>1190</v>
      </c>
      <c r="D121" s="35">
        <f t="shared" si="18"/>
        <v>0</v>
      </c>
      <c r="E121" s="35">
        <f t="shared" si="18"/>
        <v>5</v>
      </c>
      <c r="F121" s="35">
        <f t="shared" si="19"/>
        <v>1195</v>
      </c>
      <c r="G121" s="35">
        <f t="shared" si="20"/>
        <v>5</v>
      </c>
      <c r="H121" s="127">
        <f t="shared" si="21"/>
        <v>0.42016806722689076</v>
      </c>
      <c r="I121" s="35">
        <f>SUM(I122:I129)</f>
        <v>1122</v>
      </c>
      <c r="J121" s="35">
        <f>SUM(J122:J129)</f>
        <v>0</v>
      </c>
      <c r="K121" s="35">
        <f>SUM(K122:K129)</f>
        <v>30</v>
      </c>
      <c r="L121" s="35">
        <f t="shared" si="29"/>
        <v>1152</v>
      </c>
      <c r="M121" s="35">
        <f t="shared" si="22"/>
        <v>30</v>
      </c>
      <c r="N121" s="127">
        <f t="shared" si="23"/>
        <v>2.6737967914438503</v>
      </c>
      <c r="O121" s="35">
        <f>SUM(O122:O129)</f>
        <v>25</v>
      </c>
      <c r="P121" s="35">
        <f>SUM(P122:P129)</f>
        <v>0</v>
      </c>
      <c r="Q121" s="35">
        <f>SUM(Q122:Q129)</f>
        <v>-25</v>
      </c>
      <c r="R121" s="35">
        <f>SUM(R122:R129)</f>
        <v>0</v>
      </c>
      <c r="S121" s="35">
        <f t="shared" si="24"/>
        <v>-25</v>
      </c>
      <c r="T121" s="127">
        <f t="shared" si="25"/>
        <v>-100</v>
      </c>
      <c r="U121" s="35">
        <f>SUM(U122:U129)</f>
        <v>43</v>
      </c>
      <c r="V121" s="35">
        <f>SUM(V122:V129)</f>
        <v>0</v>
      </c>
      <c r="W121" s="35">
        <f>SUM(W122:W129)</f>
        <v>0</v>
      </c>
      <c r="X121" s="35">
        <f>SUM(X122:X129)</f>
        <v>43</v>
      </c>
      <c r="Y121" s="35">
        <f t="shared" si="26"/>
        <v>0</v>
      </c>
      <c r="Z121" s="127">
        <f t="shared" si="27"/>
        <v>0</v>
      </c>
      <c r="AE121" s="35">
        <f>SUM(AE122:AE129)</f>
        <v>0</v>
      </c>
      <c r="AF121" s="35">
        <f>SUM(AF122:AF129)</f>
        <v>30</v>
      </c>
      <c r="AG121" s="35">
        <f>SUM(AG122:AG129)</f>
        <v>0</v>
      </c>
      <c r="AH121" s="35">
        <f>SUM(AH122:AH129)</f>
        <v>0</v>
      </c>
      <c r="AJ121" s="281" t="e">
        <f t="shared" si="28"/>
        <v>#N/A</v>
      </c>
    </row>
    <row r="122" spans="1:36" ht="20.100000000000001" hidden="1" customHeight="1" outlineLevel="2">
      <c r="A122" s="36" t="s">
        <v>2205</v>
      </c>
      <c r="B122" s="121" t="s">
        <v>472</v>
      </c>
      <c r="C122" s="37">
        <f t="shared" si="18"/>
        <v>578</v>
      </c>
      <c r="D122" s="37">
        <f t="shared" si="18"/>
        <v>0</v>
      </c>
      <c r="E122" s="37">
        <f t="shared" si="18"/>
        <v>0</v>
      </c>
      <c r="F122" s="37">
        <f t="shared" si="19"/>
        <v>578</v>
      </c>
      <c r="G122" s="37">
        <f t="shared" si="20"/>
        <v>0</v>
      </c>
      <c r="H122" s="128">
        <f t="shared" si="21"/>
        <v>0</v>
      </c>
      <c r="I122" s="37">
        <v>568</v>
      </c>
      <c r="J122" s="37"/>
      <c r="K122" s="37">
        <f t="shared" ref="K122:K129" si="34">SUM(AE122:AH122)</f>
        <v>0</v>
      </c>
      <c r="L122" s="37">
        <f t="shared" si="29"/>
        <v>568</v>
      </c>
      <c r="M122" s="37">
        <f t="shared" si="22"/>
        <v>0</v>
      </c>
      <c r="N122" s="128">
        <f t="shared" si="23"/>
        <v>0</v>
      </c>
      <c r="O122" s="37"/>
      <c r="P122" s="37"/>
      <c r="Q122" s="37"/>
      <c r="R122" s="37"/>
      <c r="S122" s="37">
        <f t="shared" si="24"/>
        <v>0</v>
      </c>
      <c r="T122" s="128">
        <f t="shared" si="25"/>
        <v>0</v>
      </c>
      <c r="U122" s="37">
        <v>10</v>
      </c>
      <c r="V122" s="37"/>
      <c r="W122" s="37"/>
      <c r="X122" s="37">
        <v>10</v>
      </c>
      <c r="Y122" s="37">
        <f t="shared" si="26"/>
        <v>0</v>
      </c>
      <c r="Z122" s="128">
        <f t="shared" si="27"/>
        <v>0</v>
      </c>
      <c r="AE122" s="37"/>
      <c r="AF122" s="37"/>
      <c r="AG122" s="37"/>
      <c r="AH122" s="37"/>
      <c r="AJ122" s="281" t="e">
        <f t="shared" si="28"/>
        <v>#N/A</v>
      </c>
    </row>
    <row r="123" spans="1:36" ht="20.100000000000001" hidden="1" customHeight="1" outlineLevel="2">
      <c r="A123" s="36" t="s">
        <v>2206</v>
      </c>
      <c r="B123" s="121" t="s">
        <v>473</v>
      </c>
      <c r="C123" s="37">
        <f t="shared" si="18"/>
        <v>558</v>
      </c>
      <c r="D123" s="37">
        <f t="shared" si="18"/>
        <v>0</v>
      </c>
      <c r="E123" s="37">
        <f t="shared" si="18"/>
        <v>-25</v>
      </c>
      <c r="F123" s="37">
        <f t="shared" si="19"/>
        <v>533</v>
      </c>
      <c r="G123" s="37">
        <f t="shared" si="20"/>
        <v>-25</v>
      </c>
      <c r="H123" s="128">
        <f t="shared" si="21"/>
        <v>-4.4802867383512543</v>
      </c>
      <c r="I123" s="37">
        <v>502</v>
      </c>
      <c r="J123" s="37"/>
      <c r="K123" s="37">
        <f t="shared" si="34"/>
        <v>0</v>
      </c>
      <c r="L123" s="37">
        <f t="shared" si="29"/>
        <v>502</v>
      </c>
      <c r="M123" s="37">
        <f t="shared" si="22"/>
        <v>0</v>
      </c>
      <c r="N123" s="128">
        <f t="shared" si="23"/>
        <v>0</v>
      </c>
      <c r="O123" s="37">
        <v>25</v>
      </c>
      <c r="P123" s="37"/>
      <c r="Q123" s="37">
        <v>-25</v>
      </c>
      <c r="R123" s="37"/>
      <c r="S123" s="37">
        <f t="shared" si="24"/>
        <v>-25</v>
      </c>
      <c r="T123" s="128">
        <f t="shared" si="25"/>
        <v>-100</v>
      </c>
      <c r="U123" s="37">
        <v>31</v>
      </c>
      <c r="V123" s="37"/>
      <c r="W123" s="37"/>
      <c r="X123" s="37">
        <v>31</v>
      </c>
      <c r="Y123" s="37">
        <f t="shared" si="26"/>
        <v>0</v>
      </c>
      <c r="Z123" s="128">
        <f t="shared" si="27"/>
        <v>0</v>
      </c>
      <c r="AE123" s="37"/>
      <c r="AF123" s="37"/>
      <c r="AG123" s="37"/>
      <c r="AH123" s="37"/>
      <c r="AJ123" s="281" t="e">
        <f t="shared" si="28"/>
        <v>#N/A</v>
      </c>
    </row>
    <row r="124" spans="1:36" ht="20.100000000000001" hidden="1" customHeight="1" outlineLevel="2">
      <c r="A124" s="36" t="s">
        <v>2207</v>
      </c>
      <c r="B124" s="121" t="s">
        <v>474</v>
      </c>
      <c r="C124" s="37">
        <f t="shared" si="18"/>
        <v>12</v>
      </c>
      <c r="D124" s="37">
        <f t="shared" si="18"/>
        <v>0</v>
      </c>
      <c r="E124" s="37">
        <f t="shared" si="18"/>
        <v>0</v>
      </c>
      <c r="F124" s="37">
        <f t="shared" si="19"/>
        <v>12</v>
      </c>
      <c r="G124" s="37">
        <f t="shared" si="20"/>
        <v>0</v>
      </c>
      <c r="H124" s="128">
        <f t="shared" si="21"/>
        <v>0</v>
      </c>
      <c r="I124" s="37">
        <v>12</v>
      </c>
      <c r="J124" s="37"/>
      <c r="K124" s="37">
        <f t="shared" si="34"/>
        <v>0</v>
      </c>
      <c r="L124" s="37">
        <f t="shared" si="29"/>
        <v>12</v>
      </c>
      <c r="M124" s="37">
        <f t="shared" si="22"/>
        <v>0</v>
      </c>
      <c r="N124" s="128">
        <f t="shared" si="23"/>
        <v>0</v>
      </c>
      <c r="O124" s="37"/>
      <c r="P124" s="37"/>
      <c r="Q124" s="37"/>
      <c r="R124" s="37"/>
      <c r="S124" s="37">
        <f t="shared" si="24"/>
        <v>0</v>
      </c>
      <c r="T124" s="128">
        <f t="shared" si="25"/>
        <v>0</v>
      </c>
      <c r="U124" s="37"/>
      <c r="V124" s="37"/>
      <c r="W124" s="37"/>
      <c r="X124" s="37"/>
      <c r="Y124" s="37">
        <f t="shared" si="26"/>
        <v>0</v>
      </c>
      <c r="Z124" s="128">
        <f t="shared" si="27"/>
        <v>0</v>
      </c>
      <c r="AE124" s="37"/>
      <c r="AF124" s="37"/>
      <c r="AG124" s="37"/>
      <c r="AH124" s="37"/>
      <c r="AJ124" s="281" t="e">
        <f t="shared" si="28"/>
        <v>#N/A</v>
      </c>
    </row>
    <row r="125" spans="1:36" ht="20.100000000000001" hidden="1" customHeight="1" outlineLevel="2">
      <c r="A125" s="36" t="s">
        <v>2208</v>
      </c>
      <c r="B125" s="121" t="s">
        <v>548</v>
      </c>
      <c r="C125" s="37">
        <f t="shared" si="18"/>
        <v>0</v>
      </c>
      <c r="D125" s="37">
        <f t="shared" si="18"/>
        <v>0</v>
      </c>
      <c r="E125" s="37">
        <f t="shared" si="18"/>
        <v>0</v>
      </c>
      <c r="F125" s="37">
        <f t="shared" si="19"/>
        <v>0</v>
      </c>
      <c r="G125" s="37">
        <f t="shared" si="20"/>
        <v>0</v>
      </c>
      <c r="H125" s="128">
        <f t="shared" si="21"/>
        <v>0</v>
      </c>
      <c r="I125" s="37">
        <v>0</v>
      </c>
      <c r="J125" s="37"/>
      <c r="K125" s="37">
        <f t="shared" si="34"/>
        <v>0</v>
      </c>
      <c r="L125" s="37">
        <f t="shared" si="29"/>
        <v>0</v>
      </c>
      <c r="M125" s="37">
        <f t="shared" si="22"/>
        <v>0</v>
      </c>
      <c r="N125" s="128">
        <f t="shared" si="23"/>
        <v>0</v>
      </c>
      <c r="O125" s="37"/>
      <c r="P125" s="37"/>
      <c r="Q125" s="37"/>
      <c r="R125" s="37"/>
      <c r="S125" s="37">
        <f t="shared" si="24"/>
        <v>0</v>
      </c>
      <c r="T125" s="128">
        <f t="shared" si="25"/>
        <v>0</v>
      </c>
      <c r="U125" s="37"/>
      <c r="V125" s="37"/>
      <c r="W125" s="37"/>
      <c r="X125" s="37"/>
      <c r="Y125" s="37">
        <f t="shared" si="26"/>
        <v>0</v>
      </c>
      <c r="Z125" s="128">
        <f t="shared" si="27"/>
        <v>0</v>
      </c>
      <c r="AE125" s="37"/>
      <c r="AF125" s="37"/>
      <c r="AG125" s="37"/>
      <c r="AH125" s="37"/>
      <c r="AJ125" s="281" t="e">
        <f t="shared" si="28"/>
        <v>#N/A</v>
      </c>
    </row>
    <row r="126" spans="1:36" ht="20.100000000000001" hidden="1" customHeight="1" outlineLevel="2">
      <c r="A126" s="36" t="s">
        <v>2209</v>
      </c>
      <c r="B126" s="121" t="s">
        <v>549</v>
      </c>
      <c r="C126" s="37">
        <f t="shared" si="18"/>
        <v>2</v>
      </c>
      <c r="D126" s="37">
        <f t="shared" si="18"/>
        <v>0</v>
      </c>
      <c r="E126" s="37">
        <f t="shared" si="18"/>
        <v>0</v>
      </c>
      <c r="F126" s="37">
        <f t="shared" si="19"/>
        <v>2</v>
      </c>
      <c r="G126" s="37">
        <f t="shared" si="20"/>
        <v>0</v>
      </c>
      <c r="H126" s="128">
        <f t="shared" si="21"/>
        <v>0</v>
      </c>
      <c r="I126" s="37">
        <v>0</v>
      </c>
      <c r="J126" s="37"/>
      <c r="K126" s="37">
        <f t="shared" si="34"/>
        <v>0</v>
      </c>
      <c r="L126" s="37">
        <f t="shared" si="29"/>
        <v>0</v>
      </c>
      <c r="M126" s="37">
        <f t="shared" si="22"/>
        <v>0</v>
      </c>
      <c r="N126" s="128">
        <f t="shared" si="23"/>
        <v>0</v>
      </c>
      <c r="O126" s="37"/>
      <c r="P126" s="37"/>
      <c r="Q126" s="37"/>
      <c r="R126" s="37"/>
      <c r="S126" s="37">
        <f t="shared" si="24"/>
        <v>0</v>
      </c>
      <c r="T126" s="128">
        <f t="shared" si="25"/>
        <v>0</v>
      </c>
      <c r="U126" s="37">
        <v>2</v>
      </c>
      <c r="V126" s="37"/>
      <c r="W126" s="37"/>
      <c r="X126" s="37">
        <v>2</v>
      </c>
      <c r="Y126" s="37">
        <f t="shared" si="26"/>
        <v>0</v>
      </c>
      <c r="Z126" s="128">
        <f t="shared" si="27"/>
        <v>0</v>
      </c>
      <c r="AE126" s="37"/>
      <c r="AF126" s="37"/>
      <c r="AG126" s="37"/>
      <c r="AH126" s="37"/>
      <c r="AJ126" s="281" t="e">
        <f t="shared" si="28"/>
        <v>#N/A</v>
      </c>
    </row>
    <row r="127" spans="1:36" ht="20.100000000000001" hidden="1" customHeight="1" outlineLevel="2">
      <c r="A127" s="36" t="s">
        <v>2210</v>
      </c>
      <c r="B127" s="121" t="s">
        <v>550</v>
      </c>
      <c r="C127" s="37">
        <f t="shared" si="18"/>
        <v>0</v>
      </c>
      <c r="D127" s="37">
        <f t="shared" si="18"/>
        <v>0</v>
      </c>
      <c r="E127" s="37">
        <f t="shared" si="18"/>
        <v>0</v>
      </c>
      <c r="F127" s="37">
        <f t="shared" si="19"/>
        <v>0</v>
      </c>
      <c r="G127" s="37">
        <f t="shared" si="20"/>
        <v>0</v>
      </c>
      <c r="H127" s="128">
        <f t="shared" si="21"/>
        <v>0</v>
      </c>
      <c r="I127" s="37">
        <v>0</v>
      </c>
      <c r="J127" s="37"/>
      <c r="K127" s="37">
        <f t="shared" si="34"/>
        <v>0</v>
      </c>
      <c r="L127" s="37">
        <f t="shared" si="29"/>
        <v>0</v>
      </c>
      <c r="M127" s="37">
        <f t="shared" si="22"/>
        <v>0</v>
      </c>
      <c r="N127" s="128">
        <f t="shared" si="23"/>
        <v>0</v>
      </c>
      <c r="O127" s="37"/>
      <c r="P127" s="37"/>
      <c r="Q127" s="37"/>
      <c r="R127" s="37"/>
      <c r="S127" s="37">
        <f t="shared" si="24"/>
        <v>0</v>
      </c>
      <c r="T127" s="128">
        <f t="shared" si="25"/>
        <v>0</v>
      </c>
      <c r="U127" s="37"/>
      <c r="V127" s="37"/>
      <c r="W127" s="37"/>
      <c r="X127" s="37"/>
      <c r="Y127" s="37">
        <f t="shared" si="26"/>
        <v>0</v>
      </c>
      <c r="Z127" s="128">
        <f t="shared" si="27"/>
        <v>0</v>
      </c>
      <c r="AE127" s="37"/>
      <c r="AF127" s="37"/>
      <c r="AG127" s="37"/>
      <c r="AH127" s="37"/>
      <c r="AJ127" s="281" t="e">
        <f t="shared" si="28"/>
        <v>#N/A</v>
      </c>
    </row>
    <row r="128" spans="1:36" ht="20.100000000000001" hidden="1" customHeight="1" outlineLevel="2">
      <c r="A128" s="36" t="s">
        <v>2211</v>
      </c>
      <c r="B128" s="121" t="s">
        <v>481</v>
      </c>
      <c r="C128" s="37">
        <f t="shared" si="18"/>
        <v>40</v>
      </c>
      <c r="D128" s="37">
        <f t="shared" si="18"/>
        <v>0</v>
      </c>
      <c r="E128" s="37">
        <f t="shared" si="18"/>
        <v>0</v>
      </c>
      <c r="F128" s="37">
        <f t="shared" si="19"/>
        <v>40</v>
      </c>
      <c r="G128" s="37">
        <f t="shared" si="20"/>
        <v>0</v>
      </c>
      <c r="H128" s="128">
        <f t="shared" si="21"/>
        <v>0</v>
      </c>
      <c r="I128" s="37">
        <v>40</v>
      </c>
      <c r="J128" s="37"/>
      <c r="K128" s="37">
        <f t="shared" si="34"/>
        <v>0</v>
      </c>
      <c r="L128" s="37">
        <f t="shared" si="29"/>
        <v>40</v>
      </c>
      <c r="M128" s="37">
        <f t="shared" si="22"/>
        <v>0</v>
      </c>
      <c r="N128" s="128">
        <f t="shared" si="23"/>
        <v>0</v>
      </c>
      <c r="O128" s="37"/>
      <c r="P128" s="37"/>
      <c r="Q128" s="37"/>
      <c r="R128" s="37"/>
      <c r="S128" s="37">
        <f t="shared" si="24"/>
        <v>0</v>
      </c>
      <c r="T128" s="128">
        <f t="shared" si="25"/>
        <v>0</v>
      </c>
      <c r="U128" s="37"/>
      <c r="V128" s="37"/>
      <c r="W128" s="37"/>
      <c r="X128" s="37"/>
      <c r="Y128" s="37">
        <f t="shared" si="26"/>
        <v>0</v>
      </c>
      <c r="Z128" s="128">
        <f t="shared" si="27"/>
        <v>0</v>
      </c>
      <c r="AE128" s="37"/>
      <c r="AF128" s="37"/>
      <c r="AG128" s="37"/>
      <c r="AH128" s="37"/>
      <c r="AJ128" s="281" t="e">
        <f t="shared" si="28"/>
        <v>#N/A</v>
      </c>
    </row>
    <row r="129" spans="1:36" ht="20.100000000000001" hidden="1" customHeight="1" outlineLevel="2">
      <c r="A129" s="36" t="s">
        <v>2212</v>
      </c>
      <c r="B129" s="121" t="s">
        <v>551</v>
      </c>
      <c r="C129" s="37">
        <f t="shared" si="18"/>
        <v>0</v>
      </c>
      <c r="D129" s="37">
        <f t="shared" si="18"/>
        <v>0</v>
      </c>
      <c r="E129" s="37">
        <f t="shared" si="18"/>
        <v>30</v>
      </c>
      <c r="F129" s="37">
        <f t="shared" si="19"/>
        <v>30</v>
      </c>
      <c r="G129" s="37">
        <f t="shared" si="20"/>
        <v>30</v>
      </c>
      <c r="H129" s="128">
        <f t="shared" si="21"/>
        <v>0</v>
      </c>
      <c r="I129" s="37">
        <v>0</v>
      </c>
      <c r="J129" s="37"/>
      <c r="K129" s="37">
        <f t="shared" si="34"/>
        <v>30</v>
      </c>
      <c r="L129" s="37">
        <f t="shared" si="29"/>
        <v>30</v>
      </c>
      <c r="M129" s="37">
        <f t="shared" si="22"/>
        <v>30</v>
      </c>
      <c r="N129" s="128">
        <f t="shared" si="23"/>
        <v>0</v>
      </c>
      <c r="O129" s="37"/>
      <c r="P129" s="37"/>
      <c r="Q129" s="37"/>
      <c r="R129" s="37"/>
      <c r="S129" s="37">
        <f t="shared" si="24"/>
        <v>0</v>
      </c>
      <c r="T129" s="128">
        <f t="shared" si="25"/>
        <v>0</v>
      </c>
      <c r="U129" s="37"/>
      <c r="V129" s="37"/>
      <c r="W129" s="37"/>
      <c r="X129" s="37"/>
      <c r="Y129" s="37">
        <f t="shared" si="26"/>
        <v>0</v>
      </c>
      <c r="Z129" s="128">
        <f t="shared" si="27"/>
        <v>0</v>
      </c>
      <c r="AE129" s="37"/>
      <c r="AF129" s="37">
        <v>30</v>
      </c>
      <c r="AG129" s="37"/>
      <c r="AH129" s="37"/>
      <c r="AJ129" s="281" t="e">
        <f t="shared" si="28"/>
        <v>#N/A</v>
      </c>
    </row>
    <row r="130" spans="1:36" ht="20.100000000000001" hidden="1" customHeight="1" outlineLevel="1" collapsed="1">
      <c r="A130" s="34" t="s">
        <v>2213</v>
      </c>
      <c r="B130" s="121" t="s">
        <v>552</v>
      </c>
      <c r="C130" s="35">
        <f t="shared" si="18"/>
        <v>3750</v>
      </c>
      <c r="D130" s="35">
        <f t="shared" si="18"/>
        <v>0</v>
      </c>
      <c r="E130" s="35">
        <f t="shared" si="18"/>
        <v>-120</v>
      </c>
      <c r="F130" s="35">
        <f t="shared" si="19"/>
        <v>3630</v>
      </c>
      <c r="G130" s="35">
        <f t="shared" si="20"/>
        <v>-120</v>
      </c>
      <c r="H130" s="127">
        <f t="shared" si="21"/>
        <v>-3.2</v>
      </c>
      <c r="I130" s="35">
        <f>SUM(I131:I140)</f>
        <v>2819</v>
      </c>
      <c r="J130" s="35">
        <f>SUM(J131:J140)</f>
        <v>0</v>
      </c>
      <c r="K130" s="35">
        <f>SUM(K131:K140)</f>
        <v>0</v>
      </c>
      <c r="L130" s="35">
        <f t="shared" si="29"/>
        <v>2819</v>
      </c>
      <c r="M130" s="35">
        <f t="shared" si="22"/>
        <v>0</v>
      </c>
      <c r="N130" s="127">
        <f t="shared" si="23"/>
        <v>0</v>
      </c>
      <c r="O130" s="35">
        <f>SUM(O131:O140)</f>
        <v>750</v>
      </c>
      <c r="P130" s="35">
        <f>SUM(P131:P140)</f>
        <v>0</v>
      </c>
      <c r="Q130" s="35">
        <f>SUM(Q131:Q140)</f>
        <v>-120</v>
      </c>
      <c r="R130" s="35">
        <f>SUM(R131:R140)</f>
        <v>630</v>
      </c>
      <c r="S130" s="35">
        <f t="shared" si="24"/>
        <v>-120</v>
      </c>
      <c r="T130" s="127">
        <f t="shared" si="25"/>
        <v>-16</v>
      </c>
      <c r="U130" s="35">
        <f>SUM(U131:U140)</f>
        <v>181</v>
      </c>
      <c r="V130" s="35">
        <f>SUM(V131:V140)</f>
        <v>0</v>
      </c>
      <c r="W130" s="35">
        <f>SUM(W131:W140)</f>
        <v>0</v>
      </c>
      <c r="X130" s="35">
        <f>SUM(X131:X140)</f>
        <v>181</v>
      </c>
      <c r="Y130" s="35">
        <f t="shared" si="26"/>
        <v>0</v>
      </c>
      <c r="Z130" s="127">
        <f t="shared" si="27"/>
        <v>0</v>
      </c>
      <c r="AE130" s="35">
        <f>SUM(AE131:AE140)</f>
        <v>0</v>
      </c>
      <c r="AF130" s="35">
        <f>SUM(AF131:AF140)</f>
        <v>0</v>
      </c>
      <c r="AG130" s="35">
        <f>SUM(AG131:AG140)</f>
        <v>0</v>
      </c>
      <c r="AH130" s="35">
        <f>SUM(AH131:AH140)</f>
        <v>0</v>
      </c>
      <c r="AJ130" s="281" t="e">
        <f t="shared" si="28"/>
        <v>#N/A</v>
      </c>
    </row>
    <row r="131" spans="1:36" ht="20.100000000000001" hidden="1" customHeight="1" outlineLevel="2">
      <c r="A131" s="36" t="s">
        <v>2214</v>
      </c>
      <c r="B131" s="121" t="s">
        <v>472</v>
      </c>
      <c r="C131" s="37">
        <f t="shared" si="18"/>
        <v>834</v>
      </c>
      <c r="D131" s="37">
        <f t="shared" si="18"/>
        <v>0</v>
      </c>
      <c r="E131" s="37">
        <f t="shared" si="18"/>
        <v>0</v>
      </c>
      <c r="F131" s="37">
        <f t="shared" si="19"/>
        <v>834</v>
      </c>
      <c r="G131" s="37">
        <f t="shared" si="20"/>
        <v>0</v>
      </c>
      <c r="H131" s="128">
        <f t="shared" si="21"/>
        <v>0</v>
      </c>
      <c r="I131" s="37">
        <v>733</v>
      </c>
      <c r="J131" s="37"/>
      <c r="K131" s="37">
        <f t="shared" ref="K131:K140" si="35">SUM(AE131:AH131)</f>
        <v>0</v>
      </c>
      <c r="L131" s="37">
        <f t="shared" si="29"/>
        <v>733</v>
      </c>
      <c r="M131" s="37">
        <f t="shared" si="22"/>
        <v>0</v>
      </c>
      <c r="N131" s="128">
        <f t="shared" si="23"/>
        <v>0</v>
      </c>
      <c r="O131" s="37"/>
      <c r="P131" s="37"/>
      <c r="Q131" s="37"/>
      <c r="R131" s="37"/>
      <c r="S131" s="37">
        <f t="shared" si="24"/>
        <v>0</v>
      </c>
      <c r="T131" s="128">
        <f t="shared" si="25"/>
        <v>0</v>
      </c>
      <c r="U131" s="38">
        <f>89+12</f>
        <v>101</v>
      </c>
      <c r="V131" s="37"/>
      <c r="W131" s="37"/>
      <c r="X131" s="38">
        <f>89+12</f>
        <v>101</v>
      </c>
      <c r="Y131" s="37">
        <f t="shared" si="26"/>
        <v>0</v>
      </c>
      <c r="Z131" s="128">
        <f t="shared" si="27"/>
        <v>0</v>
      </c>
      <c r="AE131" s="37"/>
      <c r="AF131" s="37"/>
      <c r="AG131" s="37"/>
      <c r="AH131" s="37"/>
      <c r="AJ131" s="281" t="e">
        <f t="shared" si="28"/>
        <v>#N/A</v>
      </c>
    </row>
    <row r="132" spans="1:36" ht="20.100000000000001" hidden="1" customHeight="1" outlineLevel="2">
      <c r="A132" s="36" t="s">
        <v>2062</v>
      </c>
      <c r="B132" s="121" t="s">
        <v>473</v>
      </c>
      <c r="C132" s="37">
        <f t="shared" si="18"/>
        <v>694</v>
      </c>
      <c r="D132" s="37">
        <f t="shared" si="18"/>
        <v>0</v>
      </c>
      <c r="E132" s="37">
        <f t="shared" si="18"/>
        <v>0</v>
      </c>
      <c r="F132" s="37">
        <f t="shared" si="19"/>
        <v>694</v>
      </c>
      <c r="G132" s="37">
        <f t="shared" si="20"/>
        <v>0</v>
      </c>
      <c r="H132" s="128">
        <f t="shared" si="21"/>
        <v>0</v>
      </c>
      <c r="I132" s="37">
        <v>684</v>
      </c>
      <c r="J132" s="37"/>
      <c r="K132" s="37">
        <f t="shared" si="35"/>
        <v>0</v>
      </c>
      <c r="L132" s="37">
        <f t="shared" si="29"/>
        <v>684</v>
      </c>
      <c r="M132" s="37">
        <f t="shared" si="22"/>
        <v>0</v>
      </c>
      <c r="N132" s="128">
        <f t="shared" si="23"/>
        <v>0</v>
      </c>
      <c r="O132" s="37">
        <v>10</v>
      </c>
      <c r="P132" s="37"/>
      <c r="Q132" s="37"/>
      <c r="R132" s="37">
        <v>10</v>
      </c>
      <c r="S132" s="37">
        <f t="shared" si="24"/>
        <v>0</v>
      </c>
      <c r="T132" s="128">
        <f t="shared" si="25"/>
        <v>0</v>
      </c>
      <c r="U132" s="37"/>
      <c r="V132" s="37"/>
      <c r="W132" s="37"/>
      <c r="X132" s="37"/>
      <c r="Y132" s="37">
        <f t="shared" si="26"/>
        <v>0</v>
      </c>
      <c r="Z132" s="128">
        <f t="shared" si="27"/>
        <v>0</v>
      </c>
      <c r="AE132" s="37"/>
      <c r="AF132" s="37"/>
      <c r="AG132" s="37"/>
      <c r="AH132" s="37"/>
      <c r="AJ132" s="281" t="e">
        <f t="shared" si="28"/>
        <v>#N/A</v>
      </c>
    </row>
    <row r="133" spans="1:36" ht="20.100000000000001" hidden="1" customHeight="1" outlineLevel="2">
      <c r="A133" s="36" t="s">
        <v>2215</v>
      </c>
      <c r="B133" s="121" t="s">
        <v>474</v>
      </c>
      <c r="C133" s="37">
        <f t="shared" si="18"/>
        <v>217</v>
      </c>
      <c r="D133" s="37">
        <f t="shared" si="18"/>
        <v>0</v>
      </c>
      <c r="E133" s="37">
        <f t="shared" si="18"/>
        <v>0</v>
      </c>
      <c r="F133" s="37">
        <f t="shared" si="19"/>
        <v>217</v>
      </c>
      <c r="G133" s="37">
        <f t="shared" si="20"/>
        <v>0</v>
      </c>
      <c r="H133" s="128">
        <f t="shared" si="21"/>
        <v>0</v>
      </c>
      <c r="I133" s="37">
        <v>217</v>
      </c>
      <c r="J133" s="37"/>
      <c r="K133" s="37">
        <f t="shared" si="35"/>
        <v>0</v>
      </c>
      <c r="L133" s="37">
        <f t="shared" si="29"/>
        <v>217</v>
      </c>
      <c r="M133" s="37">
        <f t="shared" si="22"/>
        <v>0</v>
      </c>
      <c r="N133" s="128">
        <f t="shared" si="23"/>
        <v>0</v>
      </c>
      <c r="O133" s="37">
        <v>0</v>
      </c>
      <c r="P133" s="37"/>
      <c r="Q133" s="37"/>
      <c r="R133" s="37">
        <v>0</v>
      </c>
      <c r="S133" s="37">
        <f t="shared" si="24"/>
        <v>0</v>
      </c>
      <c r="T133" s="128">
        <f t="shared" si="25"/>
        <v>0</v>
      </c>
      <c r="U133" s="37"/>
      <c r="V133" s="37"/>
      <c r="W133" s="37"/>
      <c r="X133" s="37"/>
      <c r="Y133" s="37">
        <f t="shared" si="26"/>
        <v>0</v>
      </c>
      <c r="Z133" s="128">
        <f t="shared" si="27"/>
        <v>0</v>
      </c>
      <c r="AE133" s="37"/>
      <c r="AF133" s="37"/>
      <c r="AG133" s="37"/>
      <c r="AH133" s="37"/>
      <c r="AJ133" s="281" t="e">
        <f t="shared" si="28"/>
        <v>#N/A</v>
      </c>
    </row>
    <row r="134" spans="1:36" ht="20.100000000000001" hidden="1" customHeight="1" outlineLevel="2">
      <c r="A134" s="36" t="s">
        <v>2216</v>
      </c>
      <c r="B134" s="121" t="s">
        <v>553</v>
      </c>
      <c r="C134" s="37">
        <f t="shared" si="18"/>
        <v>0</v>
      </c>
      <c r="D134" s="37">
        <f t="shared" si="18"/>
        <v>0</v>
      </c>
      <c r="E134" s="37">
        <f t="shared" si="18"/>
        <v>0</v>
      </c>
      <c r="F134" s="37">
        <f t="shared" si="19"/>
        <v>0</v>
      </c>
      <c r="G134" s="37">
        <f t="shared" si="20"/>
        <v>0</v>
      </c>
      <c r="H134" s="128">
        <f t="shared" si="21"/>
        <v>0</v>
      </c>
      <c r="I134" s="37">
        <v>0</v>
      </c>
      <c r="J134" s="37"/>
      <c r="K134" s="37">
        <f t="shared" si="35"/>
        <v>0</v>
      </c>
      <c r="L134" s="37">
        <f t="shared" si="29"/>
        <v>0</v>
      </c>
      <c r="M134" s="37">
        <f t="shared" si="22"/>
        <v>0</v>
      </c>
      <c r="N134" s="128">
        <f t="shared" si="23"/>
        <v>0</v>
      </c>
      <c r="O134" s="37">
        <v>0</v>
      </c>
      <c r="P134" s="37"/>
      <c r="Q134" s="37"/>
      <c r="R134" s="37">
        <v>0</v>
      </c>
      <c r="S134" s="37">
        <f t="shared" si="24"/>
        <v>0</v>
      </c>
      <c r="T134" s="128">
        <f t="shared" si="25"/>
        <v>0</v>
      </c>
      <c r="U134" s="37"/>
      <c r="V134" s="37"/>
      <c r="W134" s="37"/>
      <c r="X134" s="37"/>
      <c r="Y134" s="37">
        <f t="shared" si="26"/>
        <v>0</v>
      </c>
      <c r="Z134" s="128">
        <f t="shared" si="27"/>
        <v>0</v>
      </c>
      <c r="AE134" s="37"/>
      <c r="AF134" s="37"/>
      <c r="AG134" s="37"/>
      <c r="AH134" s="37"/>
      <c r="AJ134" s="281" t="e">
        <f t="shared" si="28"/>
        <v>#N/A</v>
      </c>
    </row>
    <row r="135" spans="1:36" ht="20.100000000000001" hidden="1" customHeight="1" outlineLevel="2">
      <c r="A135" s="36" t="s">
        <v>2217</v>
      </c>
      <c r="B135" s="121" t="s">
        <v>554</v>
      </c>
      <c r="C135" s="37">
        <f t="shared" ref="C135:E198" si="36">I135+O135+U135</f>
        <v>0</v>
      </c>
      <c r="D135" s="37">
        <f t="shared" si="36"/>
        <v>0</v>
      </c>
      <c r="E135" s="37">
        <f t="shared" si="36"/>
        <v>0</v>
      </c>
      <c r="F135" s="37">
        <f t="shared" ref="F135:F198" si="37">L135+R135+X135</f>
        <v>0</v>
      </c>
      <c r="G135" s="37">
        <f t="shared" ref="G135:G198" si="38">F135-C135</f>
        <v>0</v>
      </c>
      <c r="H135" s="128">
        <f t="shared" ref="H135:H198" si="39">IF(C135=0,0,G135/C135*100)</f>
        <v>0</v>
      </c>
      <c r="I135" s="37">
        <v>0</v>
      </c>
      <c r="J135" s="37"/>
      <c r="K135" s="37">
        <f t="shared" si="35"/>
        <v>0</v>
      </c>
      <c r="L135" s="37">
        <f t="shared" si="29"/>
        <v>0</v>
      </c>
      <c r="M135" s="37">
        <f t="shared" ref="M135:M198" si="40">L135-I135</f>
        <v>0</v>
      </c>
      <c r="N135" s="128">
        <f t="shared" ref="N135:N198" si="41">IF(I135=0,0,M135/I135*100)</f>
        <v>0</v>
      </c>
      <c r="O135" s="37">
        <v>0</v>
      </c>
      <c r="P135" s="37"/>
      <c r="Q135" s="37"/>
      <c r="R135" s="37">
        <v>0</v>
      </c>
      <c r="S135" s="37">
        <f t="shared" ref="S135:S198" si="42">R135-O135</f>
        <v>0</v>
      </c>
      <c r="T135" s="128">
        <f t="shared" ref="T135:T198" si="43">IF(O135=0,0,S135/O135*100)</f>
        <v>0</v>
      </c>
      <c r="U135" s="37"/>
      <c r="V135" s="37"/>
      <c r="W135" s="37"/>
      <c r="X135" s="37"/>
      <c r="Y135" s="37">
        <f t="shared" ref="Y135:Y198" si="44">X135-U135</f>
        <v>0</v>
      </c>
      <c r="Z135" s="128">
        <f t="shared" ref="Z135:Z198" si="45">IF(U135=0,0,Y135/U135*100)</f>
        <v>0</v>
      </c>
      <c r="AE135" s="37"/>
      <c r="AF135" s="37"/>
      <c r="AG135" s="37"/>
      <c r="AH135" s="37"/>
      <c r="AJ135" s="281" t="e">
        <f t="shared" ref="AJ135:AJ198" si="46">VLOOKUP($A135,$A$1374:$F$2703,3,FALSE)</f>
        <v>#N/A</v>
      </c>
    </row>
    <row r="136" spans="1:36" ht="20.100000000000001" hidden="1" customHeight="1" outlineLevel="2">
      <c r="A136" s="36" t="s">
        <v>2218</v>
      </c>
      <c r="B136" s="121" t="s">
        <v>555</v>
      </c>
      <c r="C136" s="37">
        <f t="shared" si="36"/>
        <v>0</v>
      </c>
      <c r="D136" s="37">
        <f t="shared" si="36"/>
        <v>0</v>
      </c>
      <c r="E136" s="37">
        <f t="shared" si="36"/>
        <v>0</v>
      </c>
      <c r="F136" s="37">
        <f t="shared" si="37"/>
        <v>0</v>
      </c>
      <c r="G136" s="37">
        <f t="shared" si="38"/>
        <v>0</v>
      </c>
      <c r="H136" s="128">
        <f t="shared" si="39"/>
        <v>0</v>
      </c>
      <c r="I136" s="37">
        <v>0</v>
      </c>
      <c r="J136" s="37"/>
      <c r="K136" s="37">
        <f t="shared" si="35"/>
        <v>0</v>
      </c>
      <c r="L136" s="37">
        <f t="shared" si="29"/>
        <v>0</v>
      </c>
      <c r="M136" s="37">
        <f t="shared" si="40"/>
        <v>0</v>
      </c>
      <c r="N136" s="128">
        <f t="shared" si="41"/>
        <v>0</v>
      </c>
      <c r="O136" s="37">
        <v>0</v>
      </c>
      <c r="P136" s="37"/>
      <c r="Q136" s="37"/>
      <c r="R136" s="37">
        <v>0</v>
      </c>
      <c r="S136" s="37">
        <f t="shared" si="42"/>
        <v>0</v>
      </c>
      <c r="T136" s="128">
        <f t="shared" si="43"/>
        <v>0</v>
      </c>
      <c r="U136" s="37"/>
      <c r="V136" s="37"/>
      <c r="W136" s="37"/>
      <c r="X136" s="37"/>
      <c r="Y136" s="37">
        <f t="shared" si="44"/>
        <v>0</v>
      </c>
      <c r="Z136" s="128">
        <f t="shared" si="45"/>
        <v>0</v>
      </c>
      <c r="AE136" s="37"/>
      <c r="AF136" s="37"/>
      <c r="AG136" s="37"/>
      <c r="AH136" s="37"/>
      <c r="AJ136" s="281" t="e">
        <f t="shared" si="46"/>
        <v>#N/A</v>
      </c>
    </row>
    <row r="137" spans="1:36" ht="20.100000000000001" hidden="1" customHeight="1" outlineLevel="2">
      <c r="A137" s="36" t="s">
        <v>2219</v>
      </c>
      <c r="B137" s="121" t="s">
        <v>556</v>
      </c>
      <c r="C137" s="37">
        <f t="shared" si="36"/>
        <v>0</v>
      </c>
      <c r="D137" s="37">
        <f t="shared" si="36"/>
        <v>0</v>
      </c>
      <c r="E137" s="37">
        <f t="shared" si="36"/>
        <v>0</v>
      </c>
      <c r="F137" s="37">
        <f t="shared" si="37"/>
        <v>0</v>
      </c>
      <c r="G137" s="37">
        <f t="shared" si="38"/>
        <v>0</v>
      </c>
      <c r="H137" s="128">
        <f t="shared" si="39"/>
        <v>0</v>
      </c>
      <c r="I137" s="37">
        <v>0</v>
      </c>
      <c r="J137" s="37"/>
      <c r="K137" s="37">
        <f t="shared" si="35"/>
        <v>0</v>
      </c>
      <c r="L137" s="37">
        <f t="shared" si="29"/>
        <v>0</v>
      </c>
      <c r="M137" s="37">
        <f t="shared" si="40"/>
        <v>0</v>
      </c>
      <c r="N137" s="128">
        <f t="shared" si="41"/>
        <v>0</v>
      </c>
      <c r="O137" s="37">
        <v>0</v>
      </c>
      <c r="P137" s="37"/>
      <c r="Q137" s="37"/>
      <c r="R137" s="37">
        <v>0</v>
      </c>
      <c r="S137" s="37">
        <f t="shared" si="42"/>
        <v>0</v>
      </c>
      <c r="T137" s="128">
        <f t="shared" si="43"/>
        <v>0</v>
      </c>
      <c r="U137" s="37"/>
      <c r="V137" s="37"/>
      <c r="W137" s="37"/>
      <c r="X137" s="37"/>
      <c r="Y137" s="37">
        <f t="shared" si="44"/>
        <v>0</v>
      </c>
      <c r="Z137" s="128">
        <f t="shared" si="45"/>
        <v>0</v>
      </c>
      <c r="AE137" s="37"/>
      <c r="AF137" s="37"/>
      <c r="AG137" s="37"/>
      <c r="AH137" s="37"/>
      <c r="AJ137" s="281" t="e">
        <f t="shared" si="46"/>
        <v>#N/A</v>
      </c>
    </row>
    <row r="138" spans="1:36" ht="20.100000000000001" hidden="1" customHeight="1" outlineLevel="2">
      <c r="A138" s="36" t="s">
        <v>2220</v>
      </c>
      <c r="B138" s="121" t="s">
        <v>557</v>
      </c>
      <c r="C138" s="37">
        <f t="shared" si="36"/>
        <v>1902</v>
      </c>
      <c r="D138" s="37">
        <f t="shared" si="36"/>
        <v>0</v>
      </c>
      <c r="E138" s="37">
        <f t="shared" si="36"/>
        <v>-120</v>
      </c>
      <c r="F138" s="37">
        <f t="shared" si="37"/>
        <v>1782</v>
      </c>
      <c r="G138" s="37">
        <f t="shared" si="38"/>
        <v>-120</v>
      </c>
      <c r="H138" s="128">
        <f t="shared" si="39"/>
        <v>-6.309148264984227</v>
      </c>
      <c r="I138" s="37">
        <v>1142</v>
      </c>
      <c r="J138" s="37"/>
      <c r="K138" s="37">
        <f t="shared" si="35"/>
        <v>0</v>
      </c>
      <c r="L138" s="37">
        <f t="shared" ref="L138:L201" si="47">SUM(I138:K138)</f>
        <v>1142</v>
      </c>
      <c r="M138" s="37">
        <f t="shared" si="40"/>
        <v>0</v>
      </c>
      <c r="N138" s="128">
        <f t="shared" si="41"/>
        <v>0</v>
      </c>
      <c r="O138" s="37">
        <v>680</v>
      </c>
      <c r="P138" s="37"/>
      <c r="Q138" s="37">
        <v>-120</v>
      </c>
      <c r="R138" s="37">
        <v>560</v>
      </c>
      <c r="S138" s="37">
        <f t="shared" si="42"/>
        <v>-120</v>
      </c>
      <c r="T138" s="128">
        <f t="shared" si="43"/>
        <v>-17.647058823529413</v>
      </c>
      <c r="U138" s="37">
        <v>80</v>
      </c>
      <c r="V138" s="37"/>
      <c r="W138" s="37"/>
      <c r="X138" s="37">
        <v>80</v>
      </c>
      <c r="Y138" s="37">
        <f t="shared" si="44"/>
        <v>0</v>
      </c>
      <c r="Z138" s="128">
        <f t="shared" si="45"/>
        <v>0</v>
      </c>
      <c r="AE138" s="37"/>
      <c r="AF138" s="37"/>
      <c r="AG138" s="37"/>
      <c r="AH138" s="37"/>
      <c r="AJ138" s="281" t="e">
        <f t="shared" si="46"/>
        <v>#N/A</v>
      </c>
    </row>
    <row r="139" spans="1:36" ht="20.100000000000001" hidden="1" customHeight="1" outlineLevel="2">
      <c r="A139" s="36" t="s">
        <v>2221</v>
      </c>
      <c r="B139" s="121" t="s">
        <v>481</v>
      </c>
      <c r="C139" s="37">
        <f t="shared" si="36"/>
        <v>0</v>
      </c>
      <c r="D139" s="37">
        <f t="shared" si="36"/>
        <v>0</v>
      </c>
      <c r="E139" s="37">
        <f t="shared" si="36"/>
        <v>0</v>
      </c>
      <c r="F139" s="37">
        <f t="shared" si="37"/>
        <v>0</v>
      </c>
      <c r="G139" s="37">
        <f t="shared" si="38"/>
        <v>0</v>
      </c>
      <c r="H139" s="128">
        <f t="shared" si="39"/>
        <v>0</v>
      </c>
      <c r="I139" s="37">
        <v>0</v>
      </c>
      <c r="J139" s="37"/>
      <c r="K139" s="37">
        <f t="shared" si="35"/>
        <v>0</v>
      </c>
      <c r="L139" s="37">
        <f t="shared" si="47"/>
        <v>0</v>
      </c>
      <c r="M139" s="37">
        <f t="shared" si="40"/>
        <v>0</v>
      </c>
      <c r="N139" s="128">
        <f t="shared" si="41"/>
        <v>0</v>
      </c>
      <c r="O139" s="37">
        <v>0</v>
      </c>
      <c r="P139" s="37"/>
      <c r="Q139" s="37"/>
      <c r="R139" s="37">
        <v>0</v>
      </c>
      <c r="S139" s="37">
        <f t="shared" si="42"/>
        <v>0</v>
      </c>
      <c r="T139" s="128">
        <f t="shared" si="43"/>
        <v>0</v>
      </c>
      <c r="U139" s="37"/>
      <c r="V139" s="37"/>
      <c r="W139" s="37"/>
      <c r="X139" s="37"/>
      <c r="Y139" s="37">
        <f t="shared" si="44"/>
        <v>0</v>
      </c>
      <c r="Z139" s="128">
        <f t="shared" si="45"/>
        <v>0</v>
      </c>
      <c r="AE139" s="37"/>
      <c r="AF139" s="37"/>
      <c r="AG139" s="37"/>
      <c r="AH139" s="37"/>
      <c r="AJ139" s="281" t="e">
        <f t="shared" si="46"/>
        <v>#N/A</v>
      </c>
    </row>
    <row r="140" spans="1:36" ht="20.100000000000001" hidden="1" customHeight="1" outlineLevel="2">
      <c r="A140" s="36" t="s">
        <v>2222</v>
      </c>
      <c r="B140" s="121" t="s">
        <v>558</v>
      </c>
      <c r="C140" s="37">
        <f t="shared" si="36"/>
        <v>103</v>
      </c>
      <c r="D140" s="37">
        <f t="shared" si="36"/>
        <v>0</v>
      </c>
      <c r="E140" s="37">
        <f t="shared" si="36"/>
        <v>0</v>
      </c>
      <c r="F140" s="37">
        <f t="shared" si="37"/>
        <v>103</v>
      </c>
      <c r="G140" s="37">
        <f t="shared" si="38"/>
        <v>0</v>
      </c>
      <c r="H140" s="128">
        <f t="shared" si="39"/>
        <v>0</v>
      </c>
      <c r="I140" s="37">
        <v>43</v>
      </c>
      <c r="J140" s="37"/>
      <c r="K140" s="37">
        <f t="shared" si="35"/>
        <v>0</v>
      </c>
      <c r="L140" s="37">
        <f t="shared" si="47"/>
        <v>43</v>
      </c>
      <c r="M140" s="37">
        <f t="shared" si="40"/>
        <v>0</v>
      </c>
      <c r="N140" s="128">
        <f t="shared" si="41"/>
        <v>0</v>
      </c>
      <c r="O140" s="37">
        <v>60</v>
      </c>
      <c r="P140" s="37"/>
      <c r="Q140" s="37"/>
      <c r="R140" s="37">
        <v>60</v>
      </c>
      <c r="S140" s="37">
        <f t="shared" si="42"/>
        <v>0</v>
      </c>
      <c r="T140" s="128">
        <f t="shared" si="43"/>
        <v>0</v>
      </c>
      <c r="U140" s="37"/>
      <c r="V140" s="37"/>
      <c r="W140" s="37"/>
      <c r="X140" s="37"/>
      <c r="Y140" s="37">
        <f t="shared" si="44"/>
        <v>0</v>
      </c>
      <c r="Z140" s="128">
        <f t="shared" si="45"/>
        <v>0</v>
      </c>
      <c r="AE140" s="37"/>
      <c r="AF140" s="37"/>
      <c r="AG140" s="37"/>
      <c r="AH140" s="37"/>
      <c r="AJ140" s="281" t="e">
        <f t="shared" si="46"/>
        <v>#N/A</v>
      </c>
    </row>
    <row r="141" spans="1:36" ht="20.100000000000001" hidden="1" customHeight="1" outlineLevel="1" collapsed="1">
      <c r="A141" s="34" t="s">
        <v>2223</v>
      </c>
      <c r="B141" s="121" t="s">
        <v>559</v>
      </c>
      <c r="C141" s="35">
        <f t="shared" si="36"/>
        <v>76</v>
      </c>
      <c r="D141" s="35">
        <f t="shared" si="36"/>
        <v>0</v>
      </c>
      <c r="E141" s="35">
        <f t="shared" si="36"/>
        <v>0</v>
      </c>
      <c r="F141" s="35">
        <f t="shared" si="37"/>
        <v>76</v>
      </c>
      <c r="G141" s="35">
        <f t="shared" si="38"/>
        <v>0</v>
      </c>
      <c r="H141" s="127">
        <f t="shared" si="39"/>
        <v>0</v>
      </c>
      <c r="I141" s="35">
        <f>SUM(I142:I152)</f>
        <v>64</v>
      </c>
      <c r="J141" s="35">
        <f>SUM(J142:J152)</f>
        <v>0</v>
      </c>
      <c r="K141" s="35">
        <f>SUM(K142:K152)</f>
        <v>0</v>
      </c>
      <c r="L141" s="35">
        <f t="shared" si="47"/>
        <v>64</v>
      </c>
      <c r="M141" s="35">
        <f t="shared" si="40"/>
        <v>0</v>
      </c>
      <c r="N141" s="127">
        <f t="shared" si="41"/>
        <v>0</v>
      </c>
      <c r="O141" s="35">
        <f>SUM(O142:O152)</f>
        <v>0</v>
      </c>
      <c r="P141" s="35">
        <f>SUM(P142:P152)</f>
        <v>0</v>
      </c>
      <c r="Q141" s="35">
        <f>SUM(Q142:Q152)</f>
        <v>0</v>
      </c>
      <c r="R141" s="35">
        <f>SUM(R142:R152)</f>
        <v>0</v>
      </c>
      <c r="S141" s="35">
        <f t="shared" si="42"/>
        <v>0</v>
      </c>
      <c r="T141" s="127">
        <f t="shared" si="43"/>
        <v>0</v>
      </c>
      <c r="U141" s="35">
        <f>SUM(U142:U152)</f>
        <v>12</v>
      </c>
      <c r="V141" s="35">
        <f>SUM(V142:V152)</f>
        <v>0</v>
      </c>
      <c r="W141" s="35">
        <f>SUM(W142:W152)</f>
        <v>0</v>
      </c>
      <c r="X141" s="35">
        <f>SUM(X142:X152)</f>
        <v>12</v>
      </c>
      <c r="Y141" s="35">
        <f t="shared" si="44"/>
        <v>0</v>
      </c>
      <c r="Z141" s="127">
        <f t="shared" si="45"/>
        <v>0</v>
      </c>
      <c r="AE141" s="35">
        <f>SUM(AE142:AE152)</f>
        <v>0</v>
      </c>
      <c r="AF141" s="35">
        <f>SUM(AF142:AF152)</f>
        <v>0</v>
      </c>
      <c r="AG141" s="35">
        <f>SUM(AG142:AG152)</f>
        <v>0</v>
      </c>
      <c r="AH141" s="35">
        <f>SUM(AH142:AH152)</f>
        <v>0</v>
      </c>
      <c r="AJ141" s="281" t="e">
        <f t="shared" si="46"/>
        <v>#N/A</v>
      </c>
    </row>
    <row r="142" spans="1:36" ht="20.100000000000001" hidden="1" customHeight="1" outlineLevel="2">
      <c r="A142" s="36" t="s">
        <v>2224</v>
      </c>
      <c r="B142" s="121" t="s">
        <v>472</v>
      </c>
      <c r="C142" s="37">
        <f t="shared" si="36"/>
        <v>0</v>
      </c>
      <c r="D142" s="37">
        <f t="shared" si="36"/>
        <v>0</v>
      </c>
      <c r="E142" s="37">
        <f t="shared" si="36"/>
        <v>0</v>
      </c>
      <c r="F142" s="37">
        <f t="shared" si="37"/>
        <v>0</v>
      </c>
      <c r="G142" s="37">
        <f t="shared" si="38"/>
        <v>0</v>
      </c>
      <c r="H142" s="128">
        <f t="shared" si="39"/>
        <v>0</v>
      </c>
      <c r="I142" s="37">
        <v>0</v>
      </c>
      <c r="J142" s="37"/>
      <c r="K142" s="37">
        <f t="shared" ref="K142:K152" si="48">SUM(AE142:AH142)</f>
        <v>0</v>
      </c>
      <c r="L142" s="37">
        <f t="shared" si="47"/>
        <v>0</v>
      </c>
      <c r="M142" s="37">
        <f t="shared" si="40"/>
        <v>0</v>
      </c>
      <c r="N142" s="128">
        <f t="shared" si="41"/>
        <v>0</v>
      </c>
      <c r="O142" s="37"/>
      <c r="P142" s="37"/>
      <c r="Q142" s="37"/>
      <c r="R142" s="37"/>
      <c r="S142" s="37">
        <f t="shared" si="42"/>
        <v>0</v>
      </c>
      <c r="T142" s="128">
        <f t="shared" si="43"/>
        <v>0</v>
      </c>
      <c r="U142" s="37"/>
      <c r="V142" s="37"/>
      <c r="W142" s="37"/>
      <c r="X142" s="37"/>
      <c r="Y142" s="37">
        <f t="shared" si="44"/>
        <v>0</v>
      </c>
      <c r="Z142" s="128">
        <f t="shared" si="45"/>
        <v>0</v>
      </c>
      <c r="AE142" s="37"/>
      <c r="AF142" s="37"/>
      <c r="AG142" s="37"/>
      <c r="AH142" s="37"/>
      <c r="AJ142" s="281" t="e">
        <f t="shared" si="46"/>
        <v>#N/A</v>
      </c>
    </row>
    <row r="143" spans="1:36" ht="20.100000000000001" hidden="1" customHeight="1" outlineLevel="2">
      <c r="A143" s="36" t="s">
        <v>2225</v>
      </c>
      <c r="B143" s="121" t="s">
        <v>473</v>
      </c>
      <c r="C143" s="37">
        <f t="shared" si="36"/>
        <v>76</v>
      </c>
      <c r="D143" s="37">
        <f t="shared" si="36"/>
        <v>0</v>
      </c>
      <c r="E143" s="37">
        <f t="shared" si="36"/>
        <v>0</v>
      </c>
      <c r="F143" s="37">
        <f t="shared" si="37"/>
        <v>76</v>
      </c>
      <c r="G143" s="37">
        <f t="shared" si="38"/>
        <v>0</v>
      </c>
      <c r="H143" s="128">
        <f t="shared" si="39"/>
        <v>0</v>
      </c>
      <c r="I143" s="37">
        <v>64</v>
      </c>
      <c r="J143" s="37"/>
      <c r="K143" s="37">
        <f t="shared" si="48"/>
        <v>0</v>
      </c>
      <c r="L143" s="37">
        <f t="shared" si="47"/>
        <v>64</v>
      </c>
      <c r="M143" s="37">
        <f t="shared" si="40"/>
        <v>0</v>
      </c>
      <c r="N143" s="128">
        <f t="shared" si="41"/>
        <v>0</v>
      </c>
      <c r="O143" s="37"/>
      <c r="P143" s="37"/>
      <c r="Q143" s="37"/>
      <c r="R143" s="37"/>
      <c r="S143" s="37">
        <f t="shared" si="42"/>
        <v>0</v>
      </c>
      <c r="T143" s="128">
        <f t="shared" si="43"/>
        <v>0</v>
      </c>
      <c r="U143" s="37">
        <v>12</v>
      </c>
      <c r="V143" s="37"/>
      <c r="W143" s="37"/>
      <c r="X143" s="37">
        <v>12</v>
      </c>
      <c r="Y143" s="37">
        <f t="shared" si="44"/>
        <v>0</v>
      </c>
      <c r="Z143" s="128">
        <f t="shared" si="45"/>
        <v>0</v>
      </c>
      <c r="AE143" s="37"/>
      <c r="AF143" s="37"/>
      <c r="AG143" s="37"/>
      <c r="AH143" s="37"/>
      <c r="AJ143" s="281" t="e">
        <f t="shared" si="46"/>
        <v>#N/A</v>
      </c>
    </row>
    <row r="144" spans="1:36" ht="20.100000000000001" hidden="1" customHeight="1" outlineLevel="2">
      <c r="A144" s="36" t="s">
        <v>2226</v>
      </c>
      <c r="B144" s="121" t="s">
        <v>474</v>
      </c>
      <c r="C144" s="37">
        <f t="shared" si="36"/>
        <v>0</v>
      </c>
      <c r="D144" s="37">
        <f t="shared" si="36"/>
        <v>0</v>
      </c>
      <c r="E144" s="37">
        <f t="shared" si="36"/>
        <v>0</v>
      </c>
      <c r="F144" s="37">
        <f t="shared" si="37"/>
        <v>0</v>
      </c>
      <c r="G144" s="37">
        <f t="shared" si="38"/>
        <v>0</v>
      </c>
      <c r="H144" s="128">
        <f t="shared" si="39"/>
        <v>0</v>
      </c>
      <c r="I144" s="37">
        <v>0</v>
      </c>
      <c r="J144" s="37"/>
      <c r="K144" s="37">
        <f t="shared" si="48"/>
        <v>0</v>
      </c>
      <c r="L144" s="37">
        <f t="shared" si="47"/>
        <v>0</v>
      </c>
      <c r="M144" s="37">
        <f t="shared" si="40"/>
        <v>0</v>
      </c>
      <c r="N144" s="128">
        <f t="shared" si="41"/>
        <v>0</v>
      </c>
      <c r="O144" s="37"/>
      <c r="P144" s="37"/>
      <c r="Q144" s="37"/>
      <c r="R144" s="37"/>
      <c r="S144" s="37">
        <f t="shared" si="42"/>
        <v>0</v>
      </c>
      <c r="T144" s="128">
        <f t="shared" si="43"/>
        <v>0</v>
      </c>
      <c r="U144" s="37"/>
      <c r="V144" s="37"/>
      <c r="W144" s="37"/>
      <c r="X144" s="37"/>
      <c r="Y144" s="37">
        <f t="shared" si="44"/>
        <v>0</v>
      </c>
      <c r="Z144" s="128">
        <f t="shared" si="45"/>
        <v>0</v>
      </c>
      <c r="AE144" s="37"/>
      <c r="AF144" s="37"/>
      <c r="AG144" s="37"/>
      <c r="AH144" s="37"/>
      <c r="AJ144" s="281" t="e">
        <f t="shared" si="46"/>
        <v>#N/A</v>
      </c>
    </row>
    <row r="145" spans="1:36" ht="20.100000000000001" hidden="1" customHeight="1" outlineLevel="2">
      <c r="A145" s="36" t="s">
        <v>2227</v>
      </c>
      <c r="B145" s="121" t="s">
        <v>560</v>
      </c>
      <c r="C145" s="37">
        <f t="shared" si="36"/>
        <v>0</v>
      </c>
      <c r="D145" s="37">
        <f t="shared" si="36"/>
        <v>0</v>
      </c>
      <c r="E145" s="37">
        <f t="shared" si="36"/>
        <v>0</v>
      </c>
      <c r="F145" s="37">
        <f t="shared" si="37"/>
        <v>0</v>
      </c>
      <c r="G145" s="37">
        <f t="shared" si="38"/>
        <v>0</v>
      </c>
      <c r="H145" s="128">
        <f t="shared" si="39"/>
        <v>0</v>
      </c>
      <c r="I145" s="37">
        <v>0</v>
      </c>
      <c r="J145" s="37"/>
      <c r="K145" s="37">
        <f t="shared" si="48"/>
        <v>0</v>
      </c>
      <c r="L145" s="37">
        <f t="shared" si="47"/>
        <v>0</v>
      </c>
      <c r="M145" s="37">
        <f t="shared" si="40"/>
        <v>0</v>
      </c>
      <c r="N145" s="128">
        <f t="shared" si="41"/>
        <v>0</v>
      </c>
      <c r="O145" s="37"/>
      <c r="P145" s="37"/>
      <c r="Q145" s="37"/>
      <c r="R145" s="37"/>
      <c r="S145" s="37">
        <f t="shared" si="42"/>
        <v>0</v>
      </c>
      <c r="T145" s="128">
        <f t="shared" si="43"/>
        <v>0</v>
      </c>
      <c r="U145" s="37"/>
      <c r="V145" s="37"/>
      <c r="W145" s="37"/>
      <c r="X145" s="37"/>
      <c r="Y145" s="37">
        <f t="shared" si="44"/>
        <v>0</v>
      </c>
      <c r="Z145" s="128">
        <f t="shared" si="45"/>
        <v>0</v>
      </c>
      <c r="AE145" s="37"/>
      <c r="AF145" s="37"/>
      <c r="AG145" s="37"/>
      <c r="AH145" s="37"/>
      <c r="AJ145" s="281" t="e">
        <f t="shared" si="46"/>
        <v>#N/A</v>
      </c>
    </row>
    <row r="146" spans="1:36" ht="20.100000000000001" hidden="1" customHeight="1" outlineLevel="2">
      <c r="A146" s="36" t="s">
        <v>2228</v>
      </c>
      <c r="B146" s="121" t="s">
        <v>561</v>
      </c>
      <c r="C146" s="37">
        <f t="shared" si="36"/>
        <v>0</v>
      </c>
      <c r="D146" s="37">
        <f t="shared" si="36"/>
        <v>0</v>
      </c>
      <c r="E146" s="37">
        <f t="shared" si="36"/>
        <v>0</v>
      </c>
      <c r="F146" s="37">
        <f t="shared" si="37"/>
        <v>0</v>
      </c>
      <c r="G146" s="37">
        <f t="shared" si="38"/>
        <v>0</v>
      </c>
      <c r="H146" s="128">
        <f t="shared" si="39"/>
        <v>0</v>
      </c>
      <c r="I146" s="37">
        <v>0</v>
      </c>
      <c r="J146" s="37"/>
      <c r="K146" s="37">
        <f t="shared" si="48"/>
        <v>0</v>
      </c>
      <c r="L146" s="37">
        <f t="shared" si="47"/>
        <v>0</v>
      </c>
      <c r="M146" s="37">
        <f t="shared" si="40"/>
        <v>0</v>
      </c>
      <c r="N146" s="128">
        <f t="shared" si="41"/>
        <v>0</v>
      </c>
      <c r="O146" s="37"/>
      <c r="P146" s="37"/>
      <c r="Q146" s="37"/>
      <c r="R146" s="37"/>
      <c r="S146" s="37">
        <f t="shared" si="42"/>
        <v>0</v>
      </c>
      <c r="T146" s="128">
        <f t="shared" si="43"/>
        <v>0</v>
      </c>
      <c r="U146" s="37"/>
      <c r="V146" s="37"/>
      <c r="W146" s="37"/>
      <c r="X146" s="37"/>
      <c r="Y146" s="37">
        <f t="shared" si="44"/>
        <v>0</v>
      </c>
      <c r="Z146" s="128">
        <f t="shared" si="45"/>
        <v>0</v>
      </c>
      <c r="AE146" s="37"/>
      <c r="AF146" s="37"/>
      <c r="AG146" s="37"/>
      <c r="AH146" s="37"/>
      <c r="AJ146" s="281" t="e">
        <f t="shared" si="46"/>
        <v>#N/A</v>
      </c>
    </row>
    <row r="147" spans="1:36" ht="20.100000000000001" hidden="1" customHeight="1" outlineLevel="2">
      <c r="A147" s="36" t="s">
        <v>2229</v>
      </c>
      <c r="B147" s="121" t="s">
        <v>562</v>
      </c>
      <c r="C147" s="37">
        <f t="shared" si="36"/>
        <v>0</v>
      </c>
      <c r="D147" s="37">
        <f t="shared" si="36"/>
        <v>0</v>
      </c>
      <c r="E147" s="37">
        <f t="shared" si="36"/>
        <v>0</v>
      </c>
      <c r="F147" s="37">
        <f t="shared" si="37"/>
        <v>0</v>
      </c>
      <c r="G147" s="37">
        <f t="shared" si="38"/>
        <v>0</v>
      </c>
      <c r="H147" s="128">
        <f t="shared" si="39"/>
        <v>0</v>
      </c>
      <c r="I147" s="37">
        <v>0</v>
      </c>
      <c r="J147" s="37"/>
      <c r="K147" s="37">
        <f t="shared" si="48"/>
        <v>0</v>
      </c>
      <c r="L147" s="37">
        <f t="shared" si="47"/>
        <v>0</v>
      </c>
      <c r="M147" s="37">
        <f t="shared" si="40"/>
        <v>0</v>
      </c>
      <c r="N147" s="128">
        <f t="shared" si="41"/>
        <v>0</v>
      </c>
      <c r="O147" s="37"/>
      <c r="P147" s="37"/>
      <c r="Q147" s="37"/>
      <c r="R147" s="37"/>
      <c r="S147" s="37">
        <f t="shared" si="42"/>
        <v>0</v>
      </c>
      <c r="T147" s="128">
        <f t="shared" si="43"/>
        <v>0</v>
      </c>
      <c r="U147" s="37"/>
      <c r="V147" s="37"/>
      <c r="W147" s="37"/>
      <c r="X147" s="37"/>
      <c r="Y147" s="37">
        <f t="shared" si="44"/>
        <v>0</v>
      </c>
      <c r="Z147" s="128">
        <f t="shared" si="45"/>
        <v>0</v>
      </c>
      <c r="AE147" s="37"/>
      <c r="AF147" s="37"/>
      <c r="AG147" s="37"/>
      <c r="AH147" s="37"/>
      <c r="AJ147" s="281" t="e">
        <f t="shared" si="46"/>
        <v>#N/A</v>
      </c>
    </row>
    <row r="148" spans="1:36" ht="20.100000000000001" hidden="1" customHeight="1" outlineLevel="2">
      <c r="A148" s="36" t="s">
        <v>2230</v>
      </c>
      <c r="B148" s="121" t="s">
        <v>563</v>
      </c>
      <c r="C148" s="37">
        <f t="shared" si="36"/>
        <v>0</v>
      </c>
      <c r="D148" s="37">
        <f t="shared" si="36"/>
        <v>0</v>
      </c>
      <c r="E148" s="37">
        <f t="shared" si="36"/>
        <v>0</v>
      </c>
      <c r="F148" s="37">
        <f t="shared" si="37"/>
        <v>0</v>
      </c>
      <c r="G148" s="37">
        <f t="shared" si="38"/>
        <v>0</v>
      </c>
      <c r="H148" s="128">
        <f t="shared" si="39"/>
        <v>0</v>
      </c>
      <c r="I148" s="37">
        <v>0</v>
      </c>
      <c r="J148" s="37"/>
      <c r="K148" s="37">
        <f t="shared" si="48"/>
        <v>0</v>
      </c>
      <c r="L148" s="37">
        <f t="shared" si="47"/>
        <v>0</v>
      </c>
      <c r="M148" s="37">
        <f t="shared" si="40"/>
        <v>0</v>
      </c>
      <c r="N148" s="128">
        <f t="shared" si="41"/>
        <v>0</v>
      </c>
      <c r="O148" s="37"/>
      <c r="P148" s="37"/>
      <c r="Q148" s="37"/>
      <c r="R148" s="37"/>
      <c r="S148" s="37">
        <f t="shared" si="42"/>
        <v>0</v>
      </c>
      <c r="T148" s="128">
        <f t="shared" si="43"/>
        <v>0</v>
      </c>
      <c r="U148" s="37"/>
      <c r="V148" s="37"/>
      <c r="W148" s="37"/>
      <c r="X148" s="37"/>
      <c r="Y148" s="37">
        <f t="shared" si="44"/>
        <v>0</v>
      </c>
      <c r="Z148" s="128">
        <f t="shared" si="45"/>
        <v>0</v>
      </c>
      <c r="AE148" s="37"/>
      <c r="AF148" s="37"/>
      <c r="AG148" s="37"/>
      <c r="AH148" s="37"/>
      <c r="AJ148" s="281" t="e">
        <f t="shared" si="46"/>
        <v>#N/A</v>
      </c>
    </row>
    <row r="149" spans="1:36" ht="20.100000000000001" hidden="1" customHeight="1" outlineLevel="2">
      <c r="A149" s="36" t="s">
        <v>2231</v>
      </c>
      <c r="B149" s="121" t="s">
        <v>564</v>
      </c>
      <c r="C149" s="37">
        <f t="shared" si="36"/>
        <v>0</v>
      </c>
      <c r="D149" s="37">
        <f t="shared" si="36"/>
        <v>0</v>
      </c>
      <c r="E149" s="37">
        <f t="shared" si="36"/>
        <v>0</v>
      </c>
      <c r="F149" s="37">
        <f t="shared" si="37"/>
        <v>0</v>
      </c>
      <c r="G149" s="37">
        <f t="shared" si="38"/>
        <v>0</v>
      </c>
      <c r="H149" s="128">
        <f t="shared" si="39"/>
        <v>0</v>
      </c>
      <c r="I149" s="37">
        <v>0</v>
      </c>
      <c r="J149" s="37"/>
      <c r="K149" s="37">
        <f t="shared" si="48"/>
        <v>0</v>
      </c>
      <c r="L149" s="37">
        <f t="shared" si="47"/>
        <v>0</v>
      </c>
      <c r="M149" s="37">
        <f t="shared" si="40"/>
        <v>0</v>
      </c>
      <c r="N149" s="128">
        <f t="shared" si="41"/>
        <v>0</v>
      </c>
      <c r="O149" s="37"/>
      <c r="P149" s="37"/>
      <c r="Q149" s="37"/>
      <c r="R149" s="37"/>
      <c r="S149" s="37">
        <f t="shared" si="42"/>
        <v>0</v>
      </c>
      <c r="T149" s="128">
        <f t="shared" si="43"/>
        <v>0</v>
      </c>
      <c r="U149" s="37"/>
      <c r="V149" s="37"/>
      <c r="W149" s="37"/>
      <c r="X149" s="37"/>
      <c r="Y149" s="37">
        <f t="shared" si="44"/>
        <v>0</v>
      </c>
      <c r="Z149" s="128">
        <f t="shared" si="45"/>
        <v>0</v>
      </c>
      <c r="AE149" s="37"/>
      <c r="AF149" s="37"/>
      <c r="AG149" s="37"/>
      <c r="AH149" s="37"/>
      <c r="AJ149" s="281" t="e">
        <f t="shared" si="46"/>
        <v>#N/A</v>
      </c>
    </row>
    <row r="150" spans="1:36" ht="20.100000000000001" hidden="1" customHeight="1" outlineLevel="2">
      <c r="A150" s="36" t="s">
        <v>2232</v>
      </c>
      <c r="B150" s="121" t="s">
        <v>565</v>
      </c>
      <c r="C150" s="37">
        <f t="shared" si="36"/>
        <v>0</v>
      </c>
      <c r="D150" s="37">
        <f t="shared" si="36"/>
        <v>0</v>
      </c>
      <c r="E150" s="37">
        <f t="shared" si="36"/>
        <v>0</v>
      </c>
      <c r="F150" s="37">
        <f t="shared" si="37"/>
        <v>0</v>
      </c>
      <c r="G150" s="37">
        <f t="shared" si="38"/>
        <v>0</v>
      </c>
      <c r="H150" s="128">
        <f t="shared" si="39"/>
        <v>0</v>
      </c>
      <c r="I150" s="37">
        <v>0</v>
      </c>
      <c r="J150" s="37"/>
      <c r="K150" s="37">
        <f t="shared" si="48"/>
        <v>0</v>
      </c>
      <c r="L150" s="37">
        <f t="shared" si="47"/>
        <v>0</v>
      </c>
      <c r="M150" s="37">
        <f t="shared" si="40"/>
        <v>0</v>
      </c>
      <c r="N150" s="128">
        <f t="shared" si="41"/>
        <v>0</v>
      </c>
      <c r="O150" s="37"/>
      <c r="P150" s="37"/>
      <c r="Q150" s="37"/>
      <c r="R150" s="37"/>
      <c r="S150" s="37">
        <f t="shared" si="42"/>
        <v>0</v>
      </c>
      <c r="T150" s="128">
        <f t="shared" si="43"/>
        <v>0</v>
      </c>
      <c r="U150" s="37"/>
      <c r="V150" s="37"/>
      <c r="W150" s="37"/>
      <c r="X150" s="37"/>
      <c r="Y150" s="37">
        <f t="shared" si="44"/>
        <v>0</v>
      </c>
      <c r="Z150" s="128">
        <f t="shared" si="45"/>
        <v>0</v>
      </c>
      <c r="AE150" s="37"/>
      <c r="AF150" s="37"/>
      <c r="AG150" s="37"/>
      <c r="AH150" s="37"/>
      <c r="AJ150" s="281" t="e">
        <f t="shared" si="46"/>
        <v>#N/A</v>
      </c>
    </row>
    <row r="151" spans="1:36" ht="20.100000000000001" hidden="1" customHeight="1" outlineLevel="2">
      <c r="A151" s="36" t="s">
        <v>2233</v>
      </c>
      <c r="B151" s="121" t="s">
        <v>481</v>
      </c>
      <c r="C151" s="37">
        <f t="shared" si="36"/>
        <v>0</v>
      </c>
      <c r="D151" s="37">
        <f t="shared" si="36"/>
        <v>0</v>
      </c>
      <c r="E151" s="37">
        <f t="shared" si="36"/>
        <v>0</v>
      </c>
      <c r="F151" s="37">
        <f t="shared" si="37"/>
        <v>0</v>
      </c>
      <c r="G151" s="37">
        <f t="shared" si="38"/>
        <v>0</v>
      </c>
      <c r="H151" s="128">
        <f t="shared" si="39"/>
        <v>0</v>
      </c>
      <c r="I151" s="37">
        <v>0</v>
      </c>
      <c r="J151" s="37"/>
      <c r="K151" s="37">
        <f t="shared" si="48"/>
        <v>0</v>
      </c>
      <c r="L151" s="37">
        <f t="shared" si="47"/>
        <v>0</v>
      </c>
      <c r="M151" s="37">
        <f t="shared" si="40"/>
        <v>0</v>
      </c>
      <c r="N151" s="128">
        <f t="shared" si="41"/>
        <v>0</v>
      </c>
      <c r="O151" s="37"/>
      <c r="P151" s="37"/>
      <c r="Q151" s="37"/>
      <c r="R151" s="37"/>
      <c r="S151" s="37">
        <f t="shared" si="42"/>
        <v>0</v>
      </c>
      <c r="T151" s="128">
        <f t="shared" si="43"/>
        <v>0</v>
      </c>
      <c r="U151" s="37"/>
      <c r="V151" s="37"/>
      <c r="W151" s="37"/>
      <c r="X151" s="37"/>
      <c r="Y151" s="37">
        <f t="shared" si="44"/>
        <v>0</v>
      </c>
      <c r="Z151" s="128">
        <f t="shared" si="45"/>
        <v>0</v>
      </c>
      <c r="AE151" s="37"/>
      <c r="AF151" s="37"/>
      <c r="AG151" s="37"/>
      <c r="AH151" s="37"/>
      <c r="AJ151" s="281" t="e">
        <f t="shared" si="46"/>
        <v>#N/A</v>
      </c>
    </row>
    <row r="152" spans="1:36" ht="20.100000000000001" hidden="1" customHeight="1" outlineLevel="2">
      <c r="A152" s="36" t="s">
        <v>2234</v>
      </c>
      <c r="B152" s="121" t="s">
        <v>566</v>
      </c>
      <c r="C152" s="37">
        <f t="shared" si="36"/>
        <v>0</v>
      </c>
      <c r="D152" s="37">
        <f t="shared" si="36"/>
        <v>0</v>
      </c>
      <c r="E152" s="37">
        <f t="shared" si="36"/>
        <v>0</v>
      </c>
      <c r="F152" s="37">
        <f t="shared" si="37"/>
        <v>0</v>
      </c>
      <c r="G152" s="37">
        <f t="shared" si="38"/>
        <v>0</v>
      </c>
      <c r="H152" s="128">
        <f t="shared" si="39"/>
        <v>0</v>
      </c>
      <c r="I152" s="37">
        <v>0</v>
      </c>
      <c r="J152" s="37"/>
      <c r="K152" s="37">
        <f t="shared" si="48"/>
        <v>0</v>
      </c>
      <c r="L152" s="37">
        <f t="shared" si="47"/>
        <v>0</v>
      </c>
      <c r="M152" s="37">
        <f t="shared" si="40"/>
        <v>0</v>
      </c>
      <c r="N152" s="128">
        <f t="shared" si="41"/>
        <v>0</v>
      </c>
      <c r="O152" s="37"/>
      <c r="P152" s="37"/>
      <c r="Q152" s="37"/>
      <c r="R152" s="37"/>
      <c r="S152" s="37">
        <f t="shared" si="42"/>
        <v>0</v>
      </c>
      <c r="T152" s="128">
        <f t="shared" si="43"/>
        <v>0</v>
      </c>
      <c r="U152" s="37"/>
      <c r="V152" s="37"/>
      <c r="W152" s="37"/>
      <c r="X152" s="37"/>
      <c r="Y152" s="37">
        <f t="shared" si="44"/>
        <v>0</v>
      </c>
      <c r="Z152" s="128">
        <f t="shared" si="45"/>
        <v>0</v>
      </c>
      <c r="AE152" s="37"/>
      <c r="AF152" s="37"/>
      <c r="AG152" s="37"/>
      <c r="AH152" s="37"/>
      <c r="AJ152" s="281" t="e">
        <f t="shared" si="46"/>
        <v>#N/A</v>
      </c>
    </row>
    <row r="153" spans="1:36" ht="20.100000000000001" hidden="1" customHeight="1" outlineLevel="1" collapsed="1">
      <c r="A153" s="34" t="s">
        <v>2235</v>
      </c>
      <c r="B153" s="121" t="s">
        <v>567</v>
      </c>
      <c r="C153" s="35">
        <f t="shared" si="36"/>
        <v>1269</v>
      </c>
      <c r="D153" s="35">
        <f t="shared" si="36"/>
        <v>0</v>
      </c>
      <c r="E153" s="35">
        <f t="shared" si="36"/>
        <v>0</v>
      </c>
      <c r="F153" s="35">
        <f t="shared" si="37"/>
        <v>1269</v>
      </c>
      <c r="G153" s="35">
        <f t="shared" si="38"/>
        <v>0</v>
      </c>
      <c r="H153" s="127">
        <f t="shared" si="39"/>
        <v>0</v>
      </c>
      <c r="I153" s="35">
        <f>SUM(I154:I162)</f>
        <v>921</v>
      </c>
      <c r="J153" s="35">
        <f>SUM(J154:J162)</f>
        <v>0</v>
      </c>
      <c r="K153" s="35">
        <f>SUM(K154:K162)</f>
        <v>0</v>
      </c>
      <c r="L153" s="35">
        <f t="shared" si="47"/>
        <v>921</v>
      </c>
      <c r="M153" s="35">
        <f t="shared" si="40"/>
        <v>0</v>
      </c>
      <c r="N153" s="127">
        <f t="shared" si="41"/>
        <v>0</v>
      </c>
      <c r="O153" s="35">
        <f>SUM(O154:O162)</f>
        <v>0</v>
      </c>
      <c r="P153" s="35">
        <f>SUM(P154:P162)</f>
        <v>0</v>
      </c>
      <c r="Q153" s="35">
        <f>SUM(Q154:Q162)</f>
        <v>0</v>
      </c>
      <c r="R153" s="35">
        <f>SUM(R154:R162)</f>
        <v>0</v>
      </c>
      <c r="S153" s="35">
        <f t="shared" si="42"/>
        <v>0</v>
      </c>
      <c r="T153" s="127">
        <f t="shared" si="43"/>
        <v>0</v>
      </c>
      <c r="U153" s="35">
        <f>SUM(U154:U162)</f>
        <v>348</v>
      </c>
      <c r="V153" s="35">
        <f>SUM(V154:V162)</f>
        <v>0</v>
      </c>
      <c r="W153" s="35">
        <f>SUM(W154:W162)</f>
        <v>0</v>
      </c>
      <c r="X153" s="35">
        <f>SUM(X154:X162)</f>
        <v>348</v>
      </c>
      <c r="Y153" s="35">
        <f t="shared" si="44"/>
        <v>0</v>
      </c>
      <c r="Z153" s="127">
        <f t="shared" si="45"/>
        <v>0</v>
      </c>
      <c r="AE153" s="35">
        <f>SUM(AE154:AE162)</f>
        <v>0</v>
      </c>
      <c r="AF153" s="35">
        <f>SUM(AF154:AF162)</f>
        <v>0</v>
      </c>
      <c r="AG153" s="35">
        <f>SUM(AG154:AG162)</f>
        <v>0</v>
      </c>
      <c r="AH153" s="35">
        <f>SUM(AH154:AH162)</f>
        <v>0</v>
      </c>
      <c r="AJ153" s="281" t="e">
        <f t="shared" si="46"/>
        <v>#N/A</v>
      </c>
    </row>
    <row r="154" spans="1:36" ht="20.100000000000001" hidden="1" customHeight="1" outlineLevel="2">
      <c r="A154" s="36" t="s">
        <v>2236</v>
      </c>
      <c r="B154" s="121" t="s">
        <v>472</v>
      </c>
      <c r="C154" s="37">
        <f t="shared" si="36"/>
        <v>922</v>
      </c>
      <c r="D154" s="37">
        <f t="shared" si="36"/>
        <v>0</v>
      </c>
      <c r="E154" s="37">
        <f t="shared" si="36"/>
        <v>0</v>
      </c>
      <c r="F154" s="37">
        <f t="shared" si="37"/>
        <v>922</v>
      </c>
      <c r="G154" s="37">
        <f t="shared" si="38"/>
        <v>0</v>
      </c>
      <c r="H154" s="128">
        <f t="shared" si="39"/>
        <v>0</v>
      </c>
      <c r="I154" s="37">
        <v>648</v>
      </c>
      <c r="J154" s="37"/>
      <c r="K154" s="37">
        <f t="shared" ref="K154:K162" si="49">SUM(AE154:AH154)</f>
        <v>0</v>
      </c>
      <c r="L154" s="37">
        <f t="shared" si="47"/>
        <v>648</v>
      </c>
      <c r="M154" s="37">
        <f t="shared" si="40"/>
        <v>0</v>
      </c>
      <c r="N154" s="128">
        <f t="shared" si="41"/>
        <v>0</v>
      </c>
      <c r="O154" s="37"/>
      <c r="P154" s="37"/>
      <c r="Q154" s="37"/>
      <c r="R154" s="37"/>
      <c r="S154" s="37">
        <f t="shared" si="42"/>
        <v>0</v>
      </c>
      <c r="T154" s="128">
        <f t="shared" si="43"/>
        <v>0</v>
      </c>
      <c r="U154" s="37">
        <v>274</v>
      </c>
      <c r="V154" s="37"/>
      <c r="W154" s="37"/>
      <c r="X154" s="37">
        <v>274</v>
      </c>
      <c r="Y154" s="37">
        <f t="shared" si="44"/>
        <v>0</v>
      </c>
      <c r="Z154" s="128">
        <f t="shared" si="45"/>
        <v>0</v>
      </c>
      <c r="AE154" s="37"/>
      <c r="AF154" s="37"/>
      <c r="AG154" s="37"/>
      <c r="AH154" s="37"/>
      <c r="AJ154" s="281" t="e">
        <f t="shared" si="46"/>
        <v>#N/A</v>
      </c>
    </row>
    <row r="155" spans="1:36" ht="20.100000000000001" hidden="1" customHeight="1" outlineLevel="2">
      <c r="A155" s="36" t="s">
        <v>2237</v>
      </c>
      <c r="B155" s="121" t="s">
        <v>473</v>
      </c>
      <c r="C155" s="37">
        <f t="shared" si="36"/>
        <v>154</v>
      </c>
      <c r="D155" s="37">
        <f t="shared" si="36"/>
        <v>0</v>
      </c>
      <c r="E155" s="37">
        <f t="shared" si="36"/>
        <v>-12</v>
      </c>
      <c r="F155" s="37">
        <f t="shared" si="37"/>
        <v>142</v>
      </c>
      <c r="G155" s="37">
        <f t="shared" si="38"/>
        <v>-12</v>
      </c>
      <c r="H155" s="128">
        <f t="shared" si="39"/>
        <v>-7.7922077922077921</v>
      </c>
      <c r="I155" s="37">
        <v>118</v>
      </c>
      <c r="J155" s="37"/>
      <c r="K155" s="37">
        <f t="shared" si="49"/>
        <v>-12</v>
      </c>
      <c r="L155" s="37">
        <f t="shared" si="47"/>
        <v>106</v>
      </c>
      <c r="M155" s="37">
        <f t="shared" si="40"/>
        <v>-12</v>
      </c>
      <c r="N155" s="128">
        <f t="shared" si="41"/>
        <v>-10.16949152542373</v>
      </c>
      <c r="O155" s="37"/>
      <c r="P155" s="37"/>
      <c r="Q155" s="37"/>
      <c r="R155" s="37"/>
      <c r="S155" s="37">
        <f t="shared" si="42"/>
        <v>0</v>
      </c>
      <c r="T155" s="128">
        <f t="shared" si="43"/>
        <v>0</v>
      </c>
      <c r="U155" s="37">
        <v>36</v>
      </c>
      <c r="V155" s="37"/>
      <c r="W155" s="37"/>
      <c r="X155" s="37">
        <v>36</v>
      </c>
      <c r="Y155" s="37">
        <f t="shared" si="44"/>
        <v>0</v>
      </c>
      <c r="Z155" s="128">
        <f t="shared" si="45"/>
        <v>0</v>
      </c>
      <c r="AE155" s="37"/>
      <c r="AF155" s="37"/>
      <c r="AG155" s="37"/>
      <c r="AH155" s="37">
        <v>-12</v>
      </c>
      <c r="AJ155" s="281" t="e">
        <f t="shared" si="46"/>
        <v>#N/A</v>
      </c>
    </row>
    <row r="156" spans="1:36" ht="20.100000000000001" hidden="1" customHeight="1" outlineLevel="2">
      <c r="A156" s="36" t="s">
        <v>2238</v>
      </c>
      <c r="B156" s="121" t="s">
        <v>474</v>
      </c>
      <c r="C156" s="37">
        <f t="shared" si="36"/>
        <v>0</v>
      </c>
      <c r="D156" s="37">
        <f t="shared" si="36"/>
        <v>0</v>
      </c>
      <c r="E156" s="37">
        <f t="shared" si="36"/>
        <v>0</v>
      </c>
      <c r="F156" s="37">
        <f t="shared" si="37"/>
        <v>0</v>
      </c>
      <c r="G156" s="37">
        <f t="shared" si="38"/>
        <v>0</v>
      </c>
      <c r="H156" s="128">
        <f t="shared" si="39"/>
        <v>0</v>
      </c>
      <c r="I156" s="37">
        <v>0</v>
      </c>
      <c r="J156" s="37"/>
      <c r="K156" s="37">
        <f t="shared" si="49"/>
        <v>0</v>
      </c>
      <c r="L156" s="37">
        <f t="shared" si="47"/>
        <v>0</v>
      </c>
      <c r="M156" s="37">
        <f t="shared" si="40"/>
        <v>0</v>
      </c>
      <c r="N156" s="128">
        <f t="shared" si="41"/>
        <v>0</v>
      </c>
      <c r="O156" s="37"/>
      <c r="P156" s="37"/>
      <c r="Q156" s="37"/>
      <c r="R156" s="37"/>
      <c r="S156" s="37">
        <f t="shared" si="42"/>
        <v>0</v>
      </c>
      <c r="T156" s="128">
        <f t="shared" si="43"/>
        <v>0</v>
      </c>
      <c r="U156" s="37"/>
      <c r="V156" s="37"/>
      <c r="W156" s="37"/>
      <c r="X156" s="37"/>
      <c r="Y156" s="37">
        <f t="shared" si="44"/>
        <v>0</v>
      </c>
      <c r="Z156" s="128">
        <f t="shared" si="45"/>
        <v>0</v>
      </c>
      <c r="AE156" s="37"/>
      <c r="AF156" s="37"/>
      <c r="AG156" s="37"/>
      <c r="AH156" s="37"/>
      <c r="AJ156" s="281" t="e">
        <f t="shared" si="46"/>
        <v>#N/A</v>
      </c>
    </row>
    <row r="157" spans="1:36" ht="20.100000000000001" hidden="1" customHeight="1" outlineLevel="2">
      <c r="A157" s="36" t="s">
        <v>2239</v>
      </c>
      <c r="B157" s="121" t="s">
        <v>568</v>
      </c>
      <c r="C157" s="37">
        <f t="shared" si="36"/>
        <v>59</v>
      </c>
      <c r="D157" s="37">
        <f t="shared" si="36"/>
        <v>0</v>
      </c>
      <c r="E157" s="37">
        <f t="shared" si="36"/>
        <v>18</v>
      </c>
      <c r="F157" s="37">
        <f t="shared" si="37"/>
        <v>77</v>
      </c>
      <c r="G157" s="37">
        <f t="shared" si="38"/>
        <v>18</v>
      </c>
      <c r="H157" s="128">
        <f t="shared" si="39"/>
        <v>30.508474576271187</v>
      </c>
      <c r="I157" s="37">
        <v>53</v>
      </c>
      <c r="J157" s="37"/>
      <c r="K157" s="37">
        <f t="shared" si="49"/>
        <v>18</v>
      </c>
      <c r="L157" s="37">
        <f t="shared" si="47"/>
        <v>71</v>
      </c>
      <c r="M157" s="37">
        <f t="shared" si="40"/>
        <v>18</v>
      </c>
      <c r="N157" s="128">
        <f t="shared" si="41"/>
        <v>33.962264150943398</v>
      </c>
      <c r="O157" s="37"/>
      <c r="P157" s="37"/>
      <c r="Q157" s="37"/>
      <c r="R157" s="37"/>
      <c r="S157" s="37">
        <f t="shared" si="42"/>
        <v>0</v>
      </c>
      <c r="T157" s="128">
        <f t="shared" si="43"/>
        <v>0</v>
      </c>
      <c r="U157" s="37">
        <v>6</v>
      </c>
      <c r="V157" s="37"/>
      <c r="W157" s="37"/>
      <c r="X157" s="37">
        <v>6</v>
      </c>
      <c r="Y157" s="37">
        <f t="shared" si="44"/>
        <v>0</v>
      </c>
      <c r="Z157" s="128">
        <f t="shared" si="45"/>
        <v>0</v>
      </c>
      <c r="AE157" s="37"/>
      <c r="AF157" s="37"/>
      <c r="AG157" s="37"/>
      <c r="AH157" s="37">
        <v>18</v>
      </c>
      <c r="AJ157" s="281" t="e">
        <f t="shared" si="46"/>
        <v>#N/A</v>
      </c>
    </row>
    <row r="158" spans="1:36" ht="20.100000000000001" hidden="1" customHeight="1" outlineLevel="2">
      <c r="A158" s="36" t="s">
        <v>2240</v>
      </c>
      <c r="B158" s="121" t="s">
        <v>569</v>
      </c>
      <c r="C158" s="37">
        <f t="shared" si="36"/>
        <v>58</v>
      </c>
      <c r="D158" s="37">
        <f t="shared" si="36"/>
        <v>0</v>
      </c>
      <c r="E158" s="37">
        <f t="shared" si="36"/>
        <v>-6</v>
      </c>
      <c r="F158" s="37">
        <f t="shared" si="37"/>
        <v>52</v>
      </c>
      <c r="G158" s="37">
        <f t="shared" si="38"/>
        <v>-6</v>
      </c>
      <c r="H158" s="128">
        <f t="shared" si="39"/>
        <v>-10.344827586206897</v>
      </c>
      <c r="I158" s="37">
        <v>44</v>
      </c>
      <c r="J158" s="37"/>
      <c r="K158" s="37">
        <f t="shared" si="49"/>
        <v>-6</v>
      </c>
      <c r="L158" s="37">
        <f t="shared" si="47"/>
        <v>38</v>
      </c>
      <c r="M158" s="37">
        <f t="shared" si="40"/>
        <v>-6</v>
      </c>
      <c r="N158" s="128">
        <f t="shared" si="41"/>
        <v>-13.636363636363635</v>
      </c>
      <c r="O158" s="37"/>
      <c r="P158" s="37"/>
      <c r="Q158" s="37"/>
      <c r="R158" s="37"/>
      <c r="S158" s="37">
        <f t="shared" si="42"/>
        <v>0</v>
      </c>
      <c r="T158" s="128">
        <f t="shared" si="43"/>
        <v>0</v>
      </c>
      <c r="U158" s="37">
        <v>14</v>
      </c>
      <c r="V158" s="37"/>
      <c r="W158" s="37"/>
      <c r="X158" s="37">
        <v>14</v>
      </c>
      <c r="Y158" s="37">
        <f t="shared" si="44"/>
        <v>0</v>
      </c>
      <c r="Z158" s="128">
        <f t="shared" si="45"/>
        <v>0</v>
      </c>
      <c r="AE158" s="37"/>
      <c r="AF158" s="37"/>
      <c r="AG158" s="37"/>
      <c r="AH158" s="37">
        <v>-6</v>
      </c>
      <c r="AJ158" s="281" t="e">
        <f t="shared" si="46"/>
        <v>#N/A</v>
      </c>
    </row>
    <row r="159" spans="1:36" ht="20.100000000000001" hidden="1" customHeight="1" outlineLevel="2">
      <c r="A159" s="36" t="s">
        <v>2241</v>
      </c>
      <c r="B159" s="121" t="s">
        <v>570</v>
      </c>
      <c r="C159" s="37">
        <f t="shared" si="36"/>
        <v>14</v>
      </c>
      <c r="D159" s="37">
        <f t="shared" si="36"/>
        <v>0</v>
      </c>
      <c r="E159" s="37">
        <f t="shared" si="36"/>
        <v>0</v>
      </c>
      <c r="F159" s="37">
        <f t="shared" si="37"/>
        <v>14</v>
      </c>
      <c r="G159" s="37">
        <f t="shared" si="38"/>
        <v>0</v>
      </c>
      <c r="H159" s="128">
        <f t="shared" si="39"/>
        <v>0</v>
      </c>
      <c r="I159" s="37">
        <v>11</v>
      </c>
      <c r="J159" s="37"/>
      <c r="K159" s="37">
        <f t="shared" si="49"/>
        <v>0</v>
      </c>
      <c r="L159" s="37">
        <f t="shared" si="47"/>
        <v>11</v>
      </c>
      <c r="M159" s="37">
        <f t="shared" si="40"/>
        <v>0</v>
      </c>
      <c r="N159" s="128">
        <f t="shared" si="41"/>
        <v>0</v>
      </c>
      <c r="O159" s="37"/>
      <c r="P159" s="37"/>
      <c r="Q159" s="37"/>
      <c r="R159" s="37"/>
      <c r="S159" s="37">
        <f t="shared" si="42"/>
        <v>0</v>
      </c>
      <c r="T159" s="128">
        <f t="shared" si="43"/>
        <v>0</v>
      </c>
      <c r="U159" s="37">
        <v>3</v>
      </c>
      <c r="V159" s="37"/>
      <c r="W159" s="37"/>
      <c r="X159" s="37">
        <v>3</v>
      </c>
      <c r="Y159" s="37">
        <f t="shared" si="44"/>
        <v>0</v>
      </c>
      <c r="Z159" s="128">
        <f t="shared" si="45"/>
        <v>0</v>
      </c>
      <c r="AE159" s="37"/>
      <c r="AF159" s="37"/>
      <c r="AG159" s="37"/>
      <c r="AH159" s="37"/>
      <c r="AJ159" s="281" t="e">
        <f t="shared" si="46"/>
        <v>#N/A</v>
      </c>
    </row>
    <row r="160" spans="1:36" ht="20.100000000000001" hidden="1" customHeight="1" outlineLevel="2">
      <c r="A160" s="36" t="s">
        <v>2242</v>
      </c>
      <c r="B160" s="121" t="s">
        <v>516</v>
      </c>
      <c r="C160" s="37">
        <f t="shared" si="36"/>
        <v>10</v>
      </c>
      <c r="D160" s="37">
        <f t="shared" si="36"/>
        <v>0</v>
      </c>
      <c r="E160" s="37">
        <f t="shared" si="36"/>
        <v>0</v>
      </c>
      <c r="F160" s="37">
        <f t="shared" si="37"/>
        <v>10</v>
      </c>
      <c r="G160" s="37">
        <f t="shared" si="38"/>
        <v>0</v>
      </c>
      <c r="H160" s="128">
        <f t="shared" si="39"/>
        <v>0</v>
      </c>
      <c r="I160" s="37">
        <v>5</v>
      </c>
      <c r="J160" s="37"/>
      <c r="K160" s="37">
        <f t="shared" si="49"/>
        <v>0</v>
      </c>
      <c r="L160" s="37">
        <f t="shared" si="47"/>
        <v>5</v>
      </c>
      <c r="M160" s="37">
        <f t="shared" si="40"/>
        <v>0</v>
      </c>
      <c r="N160" s="128">
        <f t="shared" si="41"/>
        <v>0</v>
      </c>
      <c r="O160" s="37"/>
      <c r="P160" s="37"/>
      <c r="Q160" s="37"/>
      <c r="R160" s="37"/>
      <c r="S160" s="37">
        <f t="shared" si="42"/>
        <v>0</v>
      </c>
      <c r="T160" s="128">
        <f t="shared" si="43"/>
        <v>0</v>
      </c>
      <c r="U160" s="37">
        <v>5</v>
      </c>
      <c r="V160" s="37"/>
      <c r="W160" s="37"/>
      <c r="X160" s="37">
        <v>5</v>
      </c>
      <c r="Y160" s="37">
        <f t="shared" si="44"/>
        <v>0</v>
      </c>
      <c r="Z160" s="128">
        <f t="shared" si="45"/>
        <v>0</v>
      </c>
      <c r="AE160" s="37"/>
      <c r="AF160" s="37"/>
      <c r="AG160" s="37"/>
      <c r="AH160" s="37"/>
      <c r="AJ160" s="281" t="e">
        <f t="shared" si="46"/>
        <v>#N/A</v>
      </c>
    </row>
    <row r="161" spans="1:36" ht="20.100000000000001" hidden="1" customHeight="1" outlineLevel="2">
      <c r="A161" s="36" t="s">
        <v>2243</v>
      </c>
      <c r="B161" s="121" t="s">
        <v>503</v>
      </c>
      <c r="C161" s="37">
        <f t="shared" si="36"/>
        <v>0</v>
      </c>
      <c r="D161" s="37">
        <f t="shared" si="36"/>
        <v>0</v>
      </c>
      <c r="E161" s="37">
        <f t="shared" si="36"/>
        <v>0</v>
      </c>
      <c r="F161" s="37">
        <f t="shared" si="37"/>
        <v>0</v>
      </c>
      <c r="G161" s="37">
        <f t="shared" si="38"/>
        <v>0</v>
      </c>
      <c r="H161" s="128">
        <f t="shared" si="39"/>
        <v>0</v>
      </c>
      <c r="I161" s="37">
        <v>0</v>
      </c>
      <c r="J161" s="37"/>
      <c r="K161" s="37">
        <f t="shared" si="49"/>
        <v>0</v>
      </c>
      <c r="L161" s="37">
        <f t="shared" si="47"/>
        <v>0</v>
      </c>
      <c r="M161" s="37">
        <f t="shared" si="40"/>
        <v>0</v>
      </c>
      <c r="N161" s="128">
        <f t="shared" si="41"/>
        <v>0</v>
      </c>
      <c r="O161" s="37"/>
      <c r="P161" s="37"/>
      <c r="Q161" s="37"/>
      <c r="R161" s="37"/>
      <c r="S161" s="37">
        <f t="shared" si="42"/>
        <v>0</v>
      </c>
      <c r="T161" s="128">
        <f t="shared" si="43"/>
        <v>0</v>
      </c>
      <c r="U161" s="37"/>
      <c r="V161" s="37"/>
      <c r="W161" s="37"/>
      <c r="X161" s="37"/>
      <c r="Y161" s="37">
        <f t="shared" si="44"/>
        <v>0</v>
      </c>
      <c r="Z161" s="128">
        <f t="shared" si="45"/>
        <v>0</v>
      </c>
      <c r="AE161" s="37"/>
      <c r="AF161" s="37"/>
      <c r="AG161" s="37"/>
      <c r="AH161" s="37"/>
      <c r="AJ161" s="281" t="e">
        <f t="shared" si="46"/>
        <v>#N/A</v>
      </c>
    </row>
    <row r="162" spans="1:36" ht="20.100000000000001" hidden="1" customHeight="1" outlineLevel="2">
      <c r="A162" s="36" t="s">
        <v>2244</v>
      </c>
      <c r="B162" s="121" t="s">
        <v>571</v>
      </c>
      <c r="C162" s="37">
        <f t="shared" si="36"/>
        <v>52</v>
      </c>
      <c r="D162" s="37">
        <f t="shared" si="36"/>
        <v>0</v>
      </c>
      <c r="E162" s="37">
        <f t="shared" si="36"/>
        <v>0</v>
      </c>
      <c r="F162" s="37">
        <f t="shared" si="37"/>
        <v>52</v>
      </c>
      <c r="G162" s="37">
        <f t="shared" si="38"/>
        <v>0</v>
      </c>
      <c r="H162" s="128">
        <f t="shared" si="39"/>
        <v>0</v>
      </c>
      <c r="I162" s="37">
        <v>42</v>
      </c>
      <c r="J162" s="37"/>
      <c r="K162" s="37">
        <f t="shared" si="49"/>
        <v>0</v>
      </c>
      <c r="L162" s="37">
        <f t="shared" si="47"/>
        <v>42</v>
      </c>
      <c r="M162" s="37">
        <f t="shared" si="40"/>
        <v>0</v>
      </c>
      <c r="N162" s="128">
        <f t="shared" si="41"/>
        <v>0</v>
      </c>
      <c r="O162" s="37"/>
      <c r="P162" s="37"/>
      <c r="Q162" s="37"/>
      <c r="R162" s="37"/>
      <c r="S162" s="37">
        <f t="shared" si="42"/>
        <v>0</v>
      </c>
      <c r="T162" s="128">
        <f t="shared" si="43"/>
        <v>0</v>
      </c>
      <c r="U162" s="37">
        <v>10</v>
      </c>
      <c r="V162" s="37"/>
      <c r="W162" s="37"/>
      <c r="X162" s="37">
        <v>10</v>
      </c>
      <c r="Y162" s="37">
        <f t="shared" si="44"/>
        <v>0</v>
      </c>
      <c r="Z162" s="128">
        <f t="shared" si="45"/>
        <v>0</v>
      </c>
      <c r="AE162" s="37"/>
      <c r="AF162" s="37"/>
      <c r="AG162" s="37"/>
      <c r="AH162" s="37"/>
      <c r="AJ162" s="281" t="e">
        <f t="shared" si="46"/>
        <v>#N/A</v>
      </c>
    </row>
    <row r="163" spans="1:36" ht="20.100000000000001" hidden="1" customHeight="1" outlineLevel="1" collapsed="1">
      <c r="A163" s="34" t="s">
        <v>2245</v>
      </c>
      <c r="B163" s="121" t="s">
        <v>572</v>
      </c>
      <c r="C163" s="35">
        <f t="shared" si="36"/>
        <v>936</v>
      </c>
      <c r="D163" s="35">
        <f t="shared" si="36"/>
        <v>0</v>
      </c>
      <c r="E163" s="35">
        <f t="shared" si="36"/>
        <v>0</v>
      </c>
      <c r="F163" s="35">
        <f t="shared" si="37"/>
        <v>936</v>
      </c>
      <c r="G163" s="35">
        <f t="shared" si="38"/>
        <v>0</v>
      </c>
      <c r="H163" s="127">
        <f t="shared" si="39"/>
        <v>0</v>
      </c>
      <c r="I163" s="35">
        <f>SUM(I164:I175)</f>
        <v>936</v>
      </c>
      <c r="J163" s="35">
        <f>SUM(J164:J175)</f>
        <v>0</v>
      </c>
      <c r="K163" s="35">
        <f>SUM(K164:K175)</f>
        <v>0</v>
      </c>
      <c r="L163" s="35">
        <f t="shared" si="47"/>
        <v>936</v>
      </c>
      <c r="M163" s="35">
        <f t="shared" si="40"/>
        <v>0</v>
      </c>
      <c r="N163" s="127">
        <f t="shared" si="41"/>
        <v>0</v>
      </c>
      <c r="O163" s="35">
        <f>SUM(O164:O175)</f>
        <v>0</v>
      </c>
      <c r="P163" s="35">
        <f>SUM(P164:P175)</f>
        <v>0</v>
      </c>
      <c r="Q163" s="35">
        <f>SUM(Q164:Q175)</f>
        <v>0</v>
      </c>
      <c r="R163" s="35">
        <f>SUM(R164:R175)</f>
        <v>0</v>
      </c>
      <c r="S163" s="35">
        <f t="shared" si="42"/>
        <v>0</v>
      </c>
      <c r="T163" s="127">
        <f t="shared" si="43"/>
        <v>0</v>
      </c>
      <c r="U163" s="35">
        <f>SUM(U164:U175)</f>
        <v>0</v>
      </c>
      <c r="V163" s="35">
        <f>SUM(V164:V175)</f>
        <v>0</v>
      </c>
      <c r="W163" s="35">
        <f>SUM(W164:W175)</f>
        <v>0</v>
      </c>
      <c r="X163" s="35">
        <f>SUM(X164:X175)</f>
        <v>0</v>
      </c>
      <c r="Y163" s="35">
        <f t="shared" si="44"/>
        <v>0</v>
      </c>
      <c r="Z163" s="127">
        <f t="shared" si="45"/>
        <v>0</v>
      </c>
      <c r="AE163" s="35">
        <f>SUM(AE164:AE175)</f>
        <v>0</v>
      </c>
      <c r="AF163" s="35">
        <f>SUM(AF164:AF175)</f>
        <v>0</v>
      </c>
      <c r="AG163" s="35">
        <f>SUM(AG164:AG175)</f>
        <v>0</v>
      </c>
      <c r="AH163" s="35">
        <f>SUM(AH164:AH175)</f>
        <v>0</v>
      </c>
      <c r="AJ163" s="281" t="e">
        <f t="shared" si="46"/>
        <v>#N/A</v>
      </c>
    </row>
    <row r="164" spans="1:36" ht="20.100000000000001" hidden="1" customHeight="1" outlineLevel="2">
      <c r="A164" s="36" t="s">
        <v>2246</v>
      </c>
      <c r="B164" s="121" t="s">
        <v>472</v>
      </c>
      <c r="C164" s="37">
        <f t="shared" si="36"/>
        <v>417</v>
      </c>
      <c r="D164" s="37">
        <f t="shared" si="36"/>
        <v>0</v>
      </c>
      <c r="E164" s="37">
        <f t="shared" si="36"/>
        <v>0</v>
      </c>
      <c r="F164" s="37">
        <f t="shared" si="37"/>
        <v>417</v>
      </c>
      <c r="G164" s="37">
        <f t="shared" si="38"/>
        <v>0</v>
      </c>
      <c r="H164" s="128">
        <f t="shared" si="39"/>
        <v>0</v>
      </c>
      <c r="I164" s="37">
        <v>417</v>
      </c>
      <c r="J164" s="37"/>
      <c r="K164" s="37">
        <f t="shared" ref="K164:K175" si="50">SUM(AE164:AH164)</f>
        <v>0</v>
      </c>
      <c r="L164" s="37">
        <f t="shared" si="47"/>
        <v>417</v>
      </c>
      <c r="M164" s="37">
        <f t="shared" si="40"/>
        <v>0</v>
      </c>
      <c r="N164" s="128">
        <f t="shared" si="41"/>
        <v>0</v>
      </c>
      <c r="O164" s="37"/>
      <c r="P164" s="37"/>
      <c r="Q164" s="37"/>
      <c r="R164" s="37"/>
      <c r="S164" s="37">
        <f t="shared" si="42"/>
        <v>0</v>
      </c>
      <c r="T164" s="128">
        <f t="shared" si="43"/>
        <v>0</v>
      </c>
      <c r="U164" s="37"/>
      <c r="V164" s="37"/>
      <c r="W164" s="37"/>
      <c r="X164" s="37"/>
      <c r="Y164" s="37">
        <f t="shared" si="44"/>
        <v>0</v>
      </c>
      <c r="Z164" s="128">
        <f t="shared" si="45"/>
        <v>0</v>
      </c>
      <c r="AE164" s="37"/>
      <c r="AF164" s="37"/>
      <c r="AG164" s="37"/>
      <c r="AH164" s="37"/>
      <c r="AJ164" s="281" t="e">
        <f t="shared" si="46"/>
        <v>#N/A</v>
      </c>
    </row>
    <row r="165" spans="1:36" ht="20.100000000000001" hidden="1" customHeight="1" outlineLevel="2">
      <c r="A165" s="36" t="s">
        <v>2247</v>
      </c>
      <c r="B165" s="121" t="s">
        <v>473</v>
      </c>
      <c r="C165" s="37">
        <f t="shared" si="36"/>
        <v>5</v>
      </c>
      <c r="D165" s="37">
        <f t="shared" si="36"/>
        <v>0</v>
      </c>
      <c r="E165" s="37">
        <f t="shared" si="36"/>
        <v>0</v>
      </c>
      <c r="F165" s="37">
        <f t="shared" si="37"/>
        <v>5</v>
      </c>
      <c r="G165" s="37">
        <f t="shared" si="38"/>
        <v>0</v>
      </c>
      <c r="H165" s="128">
        <f t="shared" si="39"/>
        <v>0</v>
      </c>
      <c r="I165" s="37">
        <v>5</v>
      </c>
      <c r="J165" s="37"/>
      <c r="K165" s="37">
        <f t="shared" si="50"/>
        <v>0</v>
      </c>
      <c r="L165" s="37">
        <f t="shared" si="47"/>
        <v>5</v>
      </c>
      <c r="M165" s="37">
        <f t="shared" si="40"/>
        <v>0</v>
      </c>
      <c r="N165" s="128">
        <f t="shared" si="41"/>
        <v>0</v>
      </c>
      <c r="O165" s="37"/>
      <c r="P165" s="37"/>
      <c r="Q165" s="37"/>
      <c r="R165" s="37"/>
      <c r="S165" s="37">
        <f t="shared" si="42"/>
        <v>0</v>
      </c>
      <c r="T165" s="128">
        <f t="shared" si="43"/>
        <v>0</v>
      </c>
      <c r="U165" s="37"/>
      <c r="V165" s="37"/>
      <c r="W165" s="37"/>
      <c r="X165" s="37"/>
      <c r="Y165" s="37">
        <f t="shared" si="44"/>
        <v>0</v>
      </c>
      <c r="Z165" s="128">
        <f t="shared" si="45"/>
        <v>0</v>
      </c>
      <c r="AE165" s="37"/>
      <c r="AF165" s="37"/>
      <c r="AG165" s="37"/>
      <c r="AH165" s="37"/>
      <c r="AJ165" s="281" t="e">
        <f t="shared" si="46"/>
        <v>#N/A</v>
      </c>
    </row>
    <row r="166" spans="1:36" ht="20.100000000000001" hidden="1" customHeight="1" outlineLevel="2">
      <c r="A166" s="36" t="s">
        <v>2248</v>
      </c>
      <c r="B166" s="121" t="s">
        <v>474</v>
      </c>
      <c r="C166" s="37">
        <f t="shared" si="36"/>
        <v>0</v>
      </c>
      <c r="D166" s="37">
        <f t="shared" si="36"/>
        <v>0</v>
      </c>
      <c r="E166" s="37">
        <f t="shared" si="36"/>
        <v>0</v>
      </c>
      <c r="F166" s="37">
        <f t="shared" si="37"/>
        <v>0</v>
      </c>
      <c r="G166" s="37">
        <f t="shared" si="38"/>
        <v>0</v>
      </c>
      <c r="H166" s="128">
        <f t="shared" si="39"/>
        <v>0</v>
      </c>
      <c r="I166" s="37">
        <v>0</v>
      </c>
      <c r="J166" s="37"/>
      <c r="K166" s="37">
        <f t="shared" si="50"/>
        <v>0</v>
      </c>
      <c r="L166" s="37">
        <f t="shared" si="47"/>
        <v>0</v>
      </c>
      <c r="M166" s="37">
        <f t="shared" si="40"/>
        <v>0</v>
      </c>
      <c r="N166" s="128">
        <f t="shared" si="41"/>
        <v>0</v>
      </c>
      <c r="O166" s="37"/>
      <c r="P166" s="37"/>
      <c r="Q166" s="37"/>
      <c r="R166" s="37"/>
      <c r="S166" s="37">
        <f t="shared" si="42"/>
        <v>0</v>
      </c>
      <c r="T166" s="128">
        <f t="shared" si="43"/>
        <v>0</v>
      </c>
      <c r="U166" s="37"/>
      <c r="V166" s="37"/>
      <c r="W166" s="37"/>
      <c r="X166" s="37"/>
      <c r="Y166" s="37">
        <f t="shared" si="44"/>
        <v>0</v>
      </c>
      <c r="Z166" s="128">
        <f t="shared" si="45"/>
        <v>0</v>
      </c>
      <c r="AE166" s="37"/>
      <c r="AF166" s="37"/>
      <c r="AG166" s="37"/>
      <c r="AH166" s="37"/>
      <c r="AJ166" s="281" t="e">
        <f t="shared" si="46"/>
        <v>#N/A</v>
      </c>
    </row>
    <row r="167" spans="1:36" ht="20.100000000000001" hidden="1" customHeight="1" outlineLevel="2">
      <c r="A167" s="36" t="s">
        <v>2249</v>
      </c>
      <c r="B167" s="121" t="s">
        <v>573</v>
      </c>
      <c r="C167" s="37">
        <f t="shared" si="36"/>
        <v>0</v>
      </c>
      <c r="D167" s="37">
        <f t="shared" si="36"/>
        <v>0</v>
      </c>
      <c r="E167" s="37">
        <f t="shared" si="36"/>
        <v>0</v>
      </c>
      <c r="F167" s="37">
        <f t="shared" si="37"/>
        <v>0</v>
      </c>
      <c r="G167" s="37">
        <f t="shared" si="38"/>
        <v>0</v>
      </c>
      <c r="H167" s="128">
        <f t="shared" si="39"/>
        <v>0</v>
      </c>
      <c r="I167" s="37">
        <v>0</v>
      </c>
      <c r="J167" s="37"/>
      <c r="K167" s="37">
        <f t="shared" si="50"/>
        <v>0</v>
      </c>
      <c r="L167" s="37">
        <f t="shared" si="47"/>
        <v>0</v>
      </c>
      <c r="M167" s="37">
        <f t="shared" si="40"/>
        <v>0</v>
      </c>
      <c r="N167" s="128">
        <f t="shared" si="41"/>
        <v>0</v>
      </c>
      <c r="O167" s="37"/>
      <c r="P167" s="37"/>
      <c r="Q167" s="37"/>
      <c r="R167" s="37"/>
      <c r="S167" s="37">
        <f t="shared" si="42"/>
        <v>0</v>
      </c>
      <c r="T167" s="128">
        <f t="shared" si="43"/>
        <v>0</v>
      </c>
      <c r="U167" s="37"/>
      <c r="V167" s="37"/>
      <c r="W167" s="37"/>
      <c r="X167" s="37"/>
      <c r="Y167" s="37">
        <f t="shared" si="44"/>
        <v>0</v>
      </c>
      <c r="Z167" s="128">
        <f t="shared" si="45"/>
        <v>0</v>
      </c>
      <c r="AE167" s="37"/>
      <c r="AF167" s="37"/>
      <c r="AG167" s="37"/>
      <c r="AH167" s="37"/>
      <c r="AJ167" s="281" t="e">
        <f t="shared" si="46"/>
        <v>#N/A</v>
      </c>
    </row>
    <row r="168" spans="1:36" ht="20.100000000000001" hidden="1" customHeight="1" outlineLevel="2">
      <c r="A168" s="36" t="s">
        <v>2250</v>
      </c>
      <c r="B168" s="121" t="s">
        <v>574</v>
      </c>
      <c r="C168" s="37">
        <f t="shared" si="36"/>
        <v>0</v>
      </c>
      <c r="D168" s="37">
        <f t="shared" si="36"/>
        <v>0</v>
      </c>
      <c r="E168" s="37">
        <f t="shared" si="36"/>
        <v>0</v>
      </c>
      <c r="F168" s="37">
        <f t="shared" si="37"/>
        <v>0</v>
      </c>
      <c r="G168" s="37">
        <f t="shared" si="38"/>
        <v>0</v>
      </c>
      <c r="H168" s="128">
        <f t="shared" si="39"/>
        <v>0</v>
      </c>
      <c r="I168" s="37">
        <v>0</v>
      </c>
      <c r="J168" s="37"/>
      <c r="K168" s="37">
        <f t="shared" si="50"/>
        <v>0</v>
      </c>
      <c r="L168" s="37">
        <f t="shared" si="47"/>
        <v>0</v>
      </c>
      <c r="M168" s="37">
        <f t="shared" si="40"/>
        <v>0</v>
      </c>
      <c r="N168" s="128">
        <f t="shared" si="41"/>
        <v>0</v>
      </c>
      <c r="O168" s="37"/>
      <c r="P168" s="37"/>
      <c r="Q168" s="37"/>
      <c r="R168" s="37"/>
      <c r="S168" s="37">
        <f t="shared" si="42"/>
        <v>0</v>
      </c>
      <c r="T168" s="128">
        <f t="shared" si="43"/>
        <v>0</v>
      </c>
      <c r="U168" s="37"/>
      <c r="V168" s="37"/>
      <c r="W168" s="37"/>
      <c r="X168" s="37"/>
      <c r="Y168" s="37">
        <f t="shared" si="44"/>
        <v>0</v>
      </c>
      <c r="Z168" s="128">
        <f t="shared" si="45"/>
        <v>0</v>
      </c>
      <c r="AE168" s="37"/>
      <c r="AF168" s="37"/>
      <c r="AG168" s="37"/>
      <c r="AH168" s="37"/>
      <c r="AJ168" s="281" t="e">
        <f t="shared" si="46"/>
        <v>#N/A</v>
      </c>
    </row>
    <row r="169" spans="1:36" ht="20.100000000000001" hidden="1" customHeight="1" outlineLevel="2">
      <c r="A169" s="36" t="s">
        <v>2251</v>
      </c>
      <c r="B169" s="121" t="s">
        <v>575</v>
      </c>
      <c r="C169" s="37">
        <f t="shared" si="36"/>
        <v>105</v>
      </c>
      <c r="D169" s="37">
        <f t="shared" si="36"/>
        <v>0</v>
      </c>
      <c r="E169" s="37">
        <f t="shared" si="36"/>
        <v>0</v>
      </c>
      <c r="F169" s="37">
        <f t="shared" si="37"/>
        <v>105</v>
      </c>
      <c r="G169" s="37">
        <f t="shared" si="38"/>
        <v>0</v>
      </c>
      <c r="H169" s="128">
        <f t="shared" si="39"/>
        <v>0</v>
      </c>
      <c r="I169" s="37">
        <v>105</v>
      </c>
      <c r="J169" s="37"/>
      <c r="K169" s="37">
        <f t="shared" si="50"/>
        <v>0</v>
      </c>
      <c r="L169" s="37">
        <f t="shared" si="47"/>
        <v>105</v>
      </c>
      <c r="M169" s="37">
        <f t="shared" si="40"/>
        <v>0</v>
      </c>
      <c r="N169" s="128">
        <f t="shared" si="41"/>
        <v>0</v>
      </c>
      <c r="O169" s="37"/>
      <c r="P169" s="37"/>
      <c r="Q169" s="37"/>
      <c r="R169" s="37"/>
      <c r="S169" s="37">
        <f t="shared" si="42"/>
        <v>0</v>
      </c>
      <c r="T169" s="128">
        <f t="shared" si="43"/>
        <v>0</v>
      </c>
      <c r="U169" s="37"/>
      <c r="V169" s="37"/>
      <c r="W169" s="37"/>
      <c r="X169" s="37"/>
      <c r="Y169" s="37">
        <f t="shared" si="44"/>
        <v>0</v>
      </c>
      <c r="Z169" s="128">
        <f t="shared" si="45"/>
        <v>0</v>
      </c>
      <c r="AE169" s="37"/>
      <c r="AF169" s="37"/>
      <c r="AG169" s="37"/>
      <c r="AH169" s="37"/>
      <c r="AJ169" s="281" t="e">
        <f t="shared" si="46"/>
        <v>#N/A</v>
      </c>
    </row>
    <row r="170" spans="1:36" ht="20.100000000000001" hidden="1" customHeight="1" outlineLevel="2">
      <c r="A170" s="36" t="s">
        <v>2252</v>
      </c>
      <c r="B170" s="121" t="s">
        <v>576</v>
      </c>
      <c r="C170" s="37">
        <f t="shared" si="36"/>
        <v>145</v>
      </c>
      <c r="D170" s="37">
        <f t="shared" si="36"/>
        <v>0</v>
      </c>
      <c r="E170" s="37">
        <f t="shared" si="36"/>
        <v>0</v>
      </c>
      <c r="F170" s="37">
        <f t="shared" si="37"/>
        <v>145</v>
      </c>
      <c r="G170" s="37">
        <f t="shared" si="38"/>
        <v>0</v>
      </c>
      <c r="H170" s="128">
        <f t="shared" si="39"/>
        <v>0</v>
      </c>
      <c r="I170" s="37">
        <v>145</v>
      </c>
      <c r="J170" s="37"/>
      <c r="K170" s="37">
        <f t="shared" si="50"/>
        <v>0</v>
      </c>
      <c r="L170" s="37">
        <f t="shared" si="47"/>
        <v>145</v>
      </c>
      <c r="M170" s="37">
        <f t="shared" si="40"/>
        <v>0</v>
      </c>
      <c r="N170" s="128">
        <f t="shared" si="41"/>
        <v>0</v>
      </c>
      <c r="O170" s="37"/>
      <c r="P170" s="37"/>
      <c r="Q170" s="37"/>
      <c r="R170" s="37"/>
      <c r="S170" s="37">
        <f t="shared" si="42"/>
        <v>0</v>
      </c>
      <c r="T170" s="128">
        <f t="shared" si="43"/>
        <v>0</v>
      </c>
      <c r="U170" s="37"/>
      <c r="V170" s="37"/>
      <c r="W170" s="37"/>
      <c r="X170" s="37"/>
      <c r="Y170" s="37">
        <f t="shared" si="44"/>
        <v>0</v>
      </c>
      <c r="Z170" s="128">
        <f t="shared" si="45"/>
        <v>0</v>
      </c>
      <c r="AE170" s="37"/>
      <c r="AF170" s="37"/>
      <c r="AG170" s="37"/>
      <c r="AH170" s="37"/>
      <c r="AJ170" s="281" t="e">
        <f t="shared" si="46"/>
        <v>#N/A</v>
      </c>
    </row>
    <row r="171" spans="1:36" ht="20.100000000000001" hidden="1" customHeight="1" outlineLevel="2">
      <c r="A171" s="36" t="s">
        <v>2253</v>
      </c>
      <c r="B171" s="121" t="s">
        <v>577</v>
      </c>
      <c r="C171" s="37">
        <f t="shared" si="36"/>
        <v>0</v>
      </c>
      <c r="D171" s="37">
        <f t="shared" si="36"/>
        <v>0</v>
      </c>
      <c r="E171" s="37">
        <f t="shared" si="36"/>
        <v>0</v>
      </c>
      <c r="F171" s="37">
        <f t="shared" si="37"/>
        <v>0</v>
      </c>
      <c r="G171" s="37">
        <f t="shared" si="38"/>
        <v>0</v>
      </c>
      <c r="H171" s="128">
        <f t="shared" si="39"/>
        <v>0</v>
      </c>
      <c r="I171" s="37">
        <v>0</v>
      </c>
      <c r="J171" s="37"/>
      <c r="K171" s="37">
        <f t="shared" si="50"/>
        <v>0</v>
      </c>
      <c r="L171" s="37">
        <f t="shared" si="47"/>
        <v>0</v>
      </c>
      <c r="M171" s="37">
        <f t="shared" si="40"/>
        <v>0</v>
      </c>
      <c r="N171" s="128">
        <f t="shared" si="41"/>
        <v>0</v>
      </c>
      <c r="O171" s="37"/>
      <c r="P171" s="37"/>
      <c r="Q171" s="37"/>
      <c r="R171" s="37"/>
      <c r="S171" s="37">
        <f t="shared" si="42"/>
        <v>0</v>
      </c>
      <c r="T171" s="128">
        <f t="shared" si="43"/>
        <v>0</v>
      </c>
      <c r="U171" s="37"/>
      <c r="V171" s="37"/>
      <c r="W171" s="37"/>
      <c r="X171" s="37"/>
      <c r="Y171" s="37">
        <f t="shared" si="44"/>
        <v>0</v>
      </c>
      <c r="Z171" s="128">
        <f t="shared" si="45"/>
        <v>0</v>
      </c>
      <c r="AE171" s="37"/>
      <c r="AF171" s="37"/>
      <c r="AG171" s="37"/>
      <c r="AH171" s="37"/>
      <c r="AJ171" s="281" t="e">
        <f t="shared" si="46"/>
        <v>#N/A</v>
      </c>
    </row>
    <row r="172" spans="1:36" ht="20.100000000000001" hidden="1" customHeight="1" outlineLevel="2">
      <c r="A172" s="36" t="s">
        <v>2254</v>
      </c>
      <c r="B172" s="121" t="s">
        <v>578</v>
      </c>
      <c r="C172" s="37">
        <f t="shared" si="36"/>
        <v>8</v>
      </c>
      <c r="D172" s="37">
        <f t="shared" si="36"/>
        <v>0</v>
      </c>
      <c r="E172" s="37">
        <f t="shared" si="36"/>
        <v>0</v>
      </c>
      <c r="F172" s="37">
        <f t="shared" si="37"/>
        <v>8</v>
      </c>
      <c r="G172" s="37">
        <f t="shared" si="38"/>
        <v>0</v>
      </c>
      <c r="H172" s="128">
        <f t="shared" si="39"/>
        <v>0</v>
      </c>
      <c r="I172" s="37">
        <v>8</v>
      </c>
      <c r="J172" s="37"/>
      <c r="K172" s="37">
        <f t="shared" si="50"/>
        <v>0</v>
      </c>
      <c r="L172" s="37">
        <f t="shared" si="47"/>
        <v>8</v>
      </c>
      <c r="M172" s="37">
        <f t="shared" si="40"/>
        <v>0</v>
      </c>
      <c r="N172" s="128">
        <f t="shared" si="41"/>
        <v>0</v>
      </c>
      <c r="O172" s="37"/>
      <c r="P172" s="37"/>
      <c r="Q172" s="37"/>
      <c r="R172" s="37"/>
      <c r="S172" s="37">
        <f t="shared" si="42"/>
        <v>0</v>
      </c>
      <c r="T172" s="128">
        <f t="shared" si="43"/>
        <v>0</v>
      </c>
      <c r="U172" s="37"/>
      <c r="V172" s="37"/>
      <c r="W172" s="37"/>
      <c r="X172" s="37"/>
      <c r="Y172" s="37">
        <f t="shared" si="44"/>
        <v>0</v>
      </c>
      <c r="Z172" s="128">
        <f t="shared" si="45"/>
        <v>0</v>
      </c>
      <c r="AE172" s="37"/>
      <c r="AF172" s="37"/>
      <c r="AG172" s="37"/>
      <c r="AH172" s="37"/>
      <c r="AJ172" s="281" t="e">
        <f t="shared" si="46"/>
        <v>#N/A</v>
      </c>
    </row>
    <row r="173" spans="1:36" ht="20.100000000000001" hidden="1" customHeight="1" outlineLevel="2">
      <c r="A173" s="36" t="s">
        <v>2255</v>
      </c>
      <c r="B173" s="121" t="s">
        <v>516</v>
      </c>
      <c r="C173" s="37">
        <f t="shared" si="36"/>
        <v>0</v>
      </c>
      <c r="D173" s="37">
        <f t="shared" si="36"/>
        <v>0</v>
      </c>
      <c r="E173" s="37">
        <f t="shared" si="36"/>
        <v>0</v>
      </c>
      <c r="F173" s="37">
        <f t="shared" si="37"/>
        <v>0</v>
      </c>
      <c r="G173" s="37">
        <f t="shared" si="38"/>
        <v>0</v>
      </c>
      <c r="H173" s="128">
        <f t="shared" si="39"/>
        <v>0</v>
      </c>
      <c r="I173" s="37">
        <v>0</v>
      </c>
      <c r="J173" s="37"/>
      <c r="K173" s="37">
        <f t="shared" si="50"/>
        <v>0</v>
      </c>
      <c r="L173" s="37">
        <f t="shared" si="47"/>
        <v>0</v>
      </c>
      <c r="M173" s="37">
        <f t="shared" si="40"/>
        <v>0</v>
      </c>
      <c r="N173" s="128">
        <f t="shared" si="41"/>
        <v>0</v>
      </c>
      <c r="O173" s="37"/>
      <c r="P173" s="37"/>
      <c r="Q173" s="37"/>
      <c r="R173" s="37"/>
      <c r="S173" s="37">
        <f t="shared" si="42"/>
        <v>0</v>
      </c>
      <c r="T173" s="128">
        <f t="shared" si="43"/>
        <v>0</v>
      </c>
      <c r="U173" s="37"/>
      <c r="V173" s="37"/>
      <c r="W173" s="37"/>
      <c r="X173" s="37"/>
      <c r="Y173" s="37">
        <f t="shared" si="44"/>
        <v>0</v>
      </c>
      <c r="Z173" s="128">
        <f t="shared" si="45"/>
        <v>0</v>
      </c>
      <c r="AE173" s="37"/>
      <c r="AF173" s="37"/>
      <c r="AG173" s="37"/>
      <c r="AH173" s="37"/>
      <c r="AJ173" s="281" t="e">
        <f t="shared" si="46"/>
        <v>#N/A</v>
      </c>
    </row>
    <row r="174" spans="1:36" ht="20.100000000000001" hidden="1" customHeight="1" outlineLevel="2">
      <c r="A174" s="36" t="s">
        <v>2256</v>
      </c>
      <c r="B174" s="121" t="s">
        <v>481</v>
      </c>
      <c r="C174" s="37">
        <f t="shared" si="36"/>
        <v>153</v>
      </c>
      <c r="D174" s="37">
        <f t="shared" si="36"/>
        <v>0</v>
      </c>
      <c r="E174" s="37">
        <f t="shared" si="36"/>
        <v>0</v>
      </c>
      <c r="F174" s="37">
        <f t="shared" si="37"/>
        <v>153</v>
      </c>
      <c r="G174" s="37">
        <f t="shared" si="38"/>
        <v>0</v>
      </c>
      <c r="H174" s="128">
        <f t="shared" si="39"/>
        <v>0</v>
      </c>
      <c r="I174" s="37">
        <v>153</v>
      </c>
      <c r="J174" s="37"/>
      <c r="K174" s="37">
        <f t="shared" si="50"/>
        <v>0</v>
      </c>
      <c r="L174" s="37">
        <f t="shared" si="47"/>
        <v>153</v>
      </c>
      <c r="M174" s="37">
        <f t="shared" si="40"/>
        <v>0</v>
      </c>
      <c r="N174" s="128">
        <f t="shared" si="41"/>
        <v>0</v>
      </c>
      <c r="O174" s="37"/>
      <c r="P174" s="37"/>
      <c r="Q174" s="37"/>
      <c r="R174" s="37"/>
      <c r="S174" s="37">
        <f t="shared" si="42"/>
        <v>0</v>
      </c>
      <c r="T174" s="128">
        <f t="shared" si="43"/>
        <v>0</v>
      </c>
      <c r="U174" s="37"/>
      <c r="V174" s="37"/>
      <c r="W174" s="37"/>
      <c r="X174" s="37"/>
      <c r="Y174" s="37">
        <f t="shared" si="44"/>
        <v>0</v>
      </c>
      <c r="Z174" s="128">
        <f t="shared" si="45"/>
        <v>0</v>
      </c>
      <c r="AE174" s="37"/>
      <c r="AF174" s="37"/>
      <c r="AG174" s="37"/>
      <c r="AH174" s="37"/>
      <c r="AJ174" s="281" t="e">
        <f t="shared" si="46"/>
        <v>#N/A</v>
      </c>
    </row>
    <row r="175" spans="1:36" ht="20.100000000000001" hidden="1" customHeight="1" outlineLevel="2">
      <c r="A175" s="36" t="s">
        <v>2257</v>
      </c>
      <c r="B175" s="121" t="s">
        <v>579</v>
      </c>
      <c r="C175" s="37">
        <f t="shared" si="36"/>
        <v>103</v>
      </c>
      <c r="D175" s="37">
        <f t="shared" si="36"/>
        <v>0</v>
      </c>
      <c r="E175" s="37">
        <f t="shared" si="36"/>
        <v>0</v>
      </c>
      <c r="F175" s="37">
        <f t="shared" si="37"/>
        <v>103</v>
      </c>
      <c r="G175" s="37">
        <f t="shared" si="38"/>
        <v>0</v>
      </c>
      <c r="H175" s="128">
        <f t="shared" si="39"/>
        <v>0</v>
      </c>
      <c r="I175" s="37">
        <v>103</v>
      </c>
      <c r="J175" s="37"/>
      <c r="K175" s="37">
        <f t="shared" si="50"/>
        <v>0</v>
      </c>
      <c r="L175" s="37">
        <f t="shared" si="47"/>
        <v>103</v>
      </c>
      <c r="M175" s="37">
        <f t="shared" si="40"/>
        <v>0</v>
      </c>
      <c r="N175" s="128">
        <f t="shared" si="41"/>
        <v>0</v>
      </c>
      <c r="O175" s="37"/>
      <c r="P175" s="37"/>
      <c r="Q175" s="37"/>
      <c r="R175" s="37"/>
      <c r="S175" s="37">
        <f t="shared" si="42"/>
        <v>0</v>
      </c>
      <c r="T175" s="128">
        <f t="shared" si="43"/>
        <v>0</v>
      </c>
      <c r="U175" s="37"/>
      <c r="V175" s="37"/>
      <c r="W175" s="37"/>
      <c r="X175" s="37"/>
      <c r="Y175" s="37">
        <f t="shared" si="44"/>
        <v>0</v>
      </c>
      <c r="Z175" s="128">
        <f t="shared" si="45"/>
        <v>0</v>
      </c>
      <c r="AE175" s="37"/>
      <c r="AF175" s="37"/>
      <c r="AG175" s="37"/>
      <c r="AH175" s="37"/>
      <c r="AJ175" s="281" t="e">
        <f t="shared" si="46"/>
        <v>#N/A</v>
      </c>
    </row>
    <row r="176" spans="1:36" ht="20.100000000000001" hidden="1" customHeight="1" outlineLevel="1" collapsed="1">
      <c r="A176" s="34" t="s">
        <v>2258</v>
      </c>
      <c r="B176" s="121" t="s">
        <v>580</v>
      </c>
      <c r="C176" s="35">
        <f t="shared" si="36"/>
        <v>157</v>
      </c>
      <c r="D176" s="35">
        <f t="shared" si="36"/>
        <v>0</v>
      </c>
      <c r="E176" s="35">
        <f t="shared" si="36"/>
        <v>0</v>
      </c>
      <c r="F176" s="35">
        <f t="shared" si="37"/>
        <v>157</v>
      </c>
      <c r="G176" s="35">
        <f t="shared" si="38"/>
        <v>0</v>
      </c>
      <c r="H176" s="127">
        <f t="shared" si="39"/>
        <v>0</v>
      </c>
      <c r="I176" s="35">
        <f>SUM(I177:I182)</f>
        <v>157</v>
      </c>
      <c r="J176" s="35">
        <f>SUM(J177:J182)</f>
        <v>0</v>
      </c>
      <c r="K176" s="35">
        <f>SUM(K177:K182)</f>
        <v>0</v>
      </c>
      <c r="L176" s="35">
        <f t="shared" si="47"/>
        <v>157</v>
      </c>
      <c r="M176" s="35">
        <f t="shared" si="40"/>
        <v>0</v>
      </c>
      <c r="N176" s="127">
        <f t="shared" si="41"/>
        <v>0</v>
      </c>
      <c r="O176" s="35">
        <f>SUM(O177:O182)</f>
        <v>0</v>
      </c>
      <c r="P176" s="35">
        <f>SUM(P177:P182)</f>
        <v>0</v>
      </c>
      <c r="Q176" s="35">
        <f>SUM(Q177:Q182)</f>
        <v>0</v>
      </c>
      <c r="R176" s="35">
        <f>SUM(R177:R182)</f>
        <v>0</v>
      </c>
      <c r="S176" s="35">
        <f t="shared" si="42"/>
        <v>0</v>
      </c>
      <c r="T176" s="127">
        <f t="shared" si="43"/>
        <v>0</v>
      </c>
      <c r="U176" s="35">
        <f>SUM(U177:U182)</f>
        <v>0</v>
      </c>
      <c r="V176" s="35">
        <f>SUM(V177:V182)</f>
        <v>0</v>
      </c>
      <c r="W176" s="35">
        <f>SUM(W177:W182)</f>
        <v>0</v>
      </c>
      <c r="X176" s="35">
        <f>SUM(X177:X182)</f>
        <v>0</v>
      </c>
      <c r="Y176" s="35">
        <f t="shared" si="44"/>
        <v>0</v>
      </c>
      <c r="Z176" s="127">
        <f t="shared" si="45"/>
        <v>0</v>
      </c>
      <c r="AE176" s="35">
        <f>SUM(AE177:AE182)</f>
        <v>0</v>
      </c>
      <c r="AF176" s="35">
        <f>SUM(AF177:AF182)</f>
        <v>0</v>
      </c>
      <c r="AG176" s="35">
        <f>SUM(AG177:AG182)</f>
        <v>0</v>
      </c>
      <c r="AH176" s="35">
        <f>SUM(AH177:AH182)</f>
        <v>0</v>
      </c>
      <c r="AJ176" s="281" t="e">
        <f t="shared" si="46"/>
        <v>#N/A</v>
      </c>
    </row>
    <row r="177" spans="1:36" ht="20.100000000000001" hidden="1" customHeight="1" outlineLevel="2">
      <c r="A177" s="36" t="s">
        <v>2259</v>
      </c>
      <c r="B177" s="121" t="s">
        <v>472</v>
      </c>
      <c r="C177" s="37">
        <f t="shared" si="36"/>
        <v>67</v>
      </c>
      <c r="D177" s="37">
        <f t="shared" si="36"/>
        <v>0</v>
      </c>
      <c r="E177" s="37">
        <f t="shared" si="36"/>
        <v>0</v>
      </c>
      <c r="F177" s="37">
        <f t="shared" si="37"/>
        <v>67</v>
      </c>
      <c r="G177" s="37">
        <f t="shared" si="38"/>
        <v>0</v>
      </c>
      <c r="H177" s="128">
        <f t="shared" si="39"/>
        <v>0</v>
      </c>
      <c r="I177" s="37">
        <v>67</v>
      </c>
      <c r="J177" s="37"/>
      <c r="K177" s="37">
        <f t="shared" ref="K177:K182" si="51">SUM(AE177:AH177)</f>
        <v>0</v>
      </c>
      <c r="L177" s="37">
        <f t="shared" si="47"/>
        <v>67</v>
      </c>
      <c r="M177" s="37">
        <f t="shared" si="40"/>
        <v>0</v>
      </c>
      <c r="N177" s="128">
        <f t="shared" si="41"/>
        <v>0</v>
      </c>
      <c r="O177" s="37"/>
      <c r="P177" s="37"/>
      <c r="Q177" s="37"/>
      <c r="R177" s="37"/>
      <c r="S177" s="37">
        <f t="shared" si="42"/>
        <v>0</v>
      </c>
      <c r="T177" s="128">
        <f t="shared" si="43"/>
        <v>0</v>
      </c>
      <c r="U177" s="37">
        <v>0</v>
      </c>
      <c r="V177" s="37"/>
      <c r="W177" s="37"/>
      <c r="X177" s="37">
        <v>0</v>
      </c>
      <c r="Y177" s="37">
        <f t="shared" si="44"/>
        <v>0</v>
      </c>
      <c r="Z177" s="128">
        <f t="shared" si="45"/>
        <v>0</v>
      </c>
      <c r="AE177" s="37"/>
      <c r="AF177" s="37"/>
      <c r="AG177" s="37"/>
      <c r="AH177" s="37"/>
      <c r="AJ177" s="281" t="e">
        <f t="shared" si="46"/>
        <v>#N/A</v>
      </c>
    </row>
    <row r="178" spans="1:36" ht="20.100000000000001" hidden="1" customHeight="1" outlineLevel="2">
      <c r="A178" s="36" t="s">
        <v>2260</v>
      </c>
      <c r="B178" s="121" t="s">
        <v>473</v>
      </c>
      <c r="C178" s="37">
        <f t="shared" si="36"/>
        <v>15</v>
      </c>
      <c r="D178" s="37">
        <f t="shared" si="36"/>
        <v>0</v>
      </c>
      <c r="E178" s="37">
        <f t="shared" si="36"/>
        <v>0</v>
      </c>
      <c r="F178" s="37">
        <f t="shared" si="37"/>
        <v>15</v>
      </c>
      <c r="G178" s="37">
        <f t="shared" si="38"/>
        <v>0</v>
      </c>
      <c r="H178" s="128">
        <f t="shared" si="39"/>
        <v>0</v>
      </c>
      <c r="I178" s="37">
        <v>15</v>
      </c>
      <c r="J178" s="37"/>
      <c r="K178" s="37">
        <f t="shared" si="51"/>
        <v>0</v>
      </c>
      <c r="L178" s="37">
        <f t="shared" si="47"/>
        <v>15</v>
      </c>
      <c r="M178" s="37">
        <f t="shared" si="40"/>
        <v>0</v>
      </c>
      <c r="N178" s="128">
        <f t="shared" si="41"/>
        <v>0</v>
      </c>
      <c r="O178" s="37"/>
      <c r="P178" s="37"/>
      <c r="Q178" s="37"/>
      <c r="R178" s="37"/>
      <c r="S178" s="37">
        <f t="shared" si="42"/>
        <v>0</v>
      </c>
      <c r="T178" s="128">
        <f t="shared" si="43"/>
        <v>0</v>
      </c>
      <c r="U178" s="37">
        <v>0</v>
      </c>
      <c r="V178" s="37"/>
      <c r="W178" s="37"/>
      <c r="X178" s="37">
        <v>0</v>
      </c>
      <c r="Y178" s="37">
        <f t="shared" si="44"/>
        <v>0</v>
      </c>
      <c r="Z178" s="128">
        <f t="shared" si="45"/>
        <v>0</v>
      </c>
      <c r="AE178" s="37"/>
      <c r="AF178" s="37"/>
      <c r="AG178" s="37"/>
      <c r="AH178" s="37"/>
      <c r="AJ178" s="281" t="e">
        <f t="shared" si="46"/>
        <v>#N/A</v>
      </c>
    </row>
    <row r="179" spans="1:36" ht="20.100000000000001" hidden="1" customHeight="1" outlineLevel="2">
      <c r="A179" s="36" t="s">
        <v>2261</v>
      </c>
      <c r="B179" s="121" t="s">
        <v>474</v>
      </c>
      <c r="C179" s="37">
        <f t="shared" si="36"/>
        <v>3</v>
      </c>
      <c r="D179" s="37">
        <f t="shared" si="36"/>
        <v>0</v>
      </c>
      <c r="E179" s="37">
        <f t="shared" si="36"/>
        <v>0</v>
      </c>
      <c r="F179" s="37">
        <f t="shared" si="37"/>
        <v>3</v>
      </c>
      <c r="G179" s="37">
        <f t="shared" si="38"/>
        <v>0</v>
      </c>
      <c r="H179" s="128">
        <f t="shared" si="39"/>
        <v>0</v>
      </c>
      <c r="I179" s="37">
        <v>3</v>
      </c>
      <c r="J179" s="37"/>
      <c r="K179" s="37">
        <f t="shared" si="51"/>
        <v>0</v>
      </c>
      <c r="L179" s="37">
        <f t="shared" si="47"/>
        <v>3</v>
      </c>
      <c r="M179" s="37">
        <f t="shared" si="40"/>
        <v>0</v>
      </c>
      <c r="N179" s="128">
        <f t="shared" si="41"/>
        <v>0</v>
      </c>
      <c r="O179" s="37"/>
      <c r="P179" s="37"/>
      <c r="Q179" s="37"/>
      <c r="R179" s="37"/>
      <c r="S179" s="37">
        <f t="shared" si="42"/>
        <v>0</v>
      </c>
      <c r="T179" s="128">
        <f t="shared" si="43"/>
        <v>0</v>
      </c>
      <c r="U179" s="37">
        <v>0</v>
      </c>
      <c r="V179" s="37"/>
      <c r="W179" s="37"/>
      <c r="X179" s="37">
        <v>0</v>
      </c>
      <c r="Y179" s="37">
        <f t="shared" si="44"/>
        <v>0</v>
      </c>
      <c r="Z179" s="128">
        <f t="shared" si="45"/>
        <v>0</v>
      </c>
      <c r="AE179" s="37"/>
      <c r="AF179" s="37"/>
      <c r="AG179" s="37"/>
      <c r="AH179" s="37"/>
      <c r="AJ179" s="281" t="e">
        <f t="shared" si="46"/>
        <v>#N/A</v>
      </c>
    </row>
    <row r="180" spans="1:36" ht="20.100000000000001" hidden="1" customHeight="1" outlineLevel="2">
      <c r="A180" s="36" t="s">
        <v>2262</v>
      </c>
      <c r="B180" s="121" t="s">
        <v>581</v>
      </c>
      <c r="C180" s="37">
        <f t="shared" si="36"/>
        <v>10</v>
      </c>
      <c r="D180" s="37">
        <f t="shared" si="36"/>
        <v>0</v>
      </c>
      <c r="E180" s="37">
        <f t="shared" si="36"/>
        <v>0</v>
      </c>
      <c r="F180" s="37">
        <f t="shared" si="37"/>
        <v>10</v>
      </c>
      <c r="G180" s="37">
        <f t="shared" si="38"/>
        <v>0</v>
      </c>
      <c r="H180" s="128">
        <f t="shared" si="39"/>
        <v>0</v>
      </c>
      <c r="I180" s="37">
        <v>10</v>
      </c>
      <c r="J180" s="37"/>
      <c r="K180" s="37">
        <f t="shared" si="51"/>
        <v>0</v>
      </c>
      <c r="L180" s="37">
        <f t="shared" si="47"/>
        <v>10</v>
      </c>
      <c r="M180" s="37">
        <f t="shared" si="40"/>
        <v>0</v>
      </c>
      <c r="N180" s="128">
        <f t="shared" si="41"/>
        <v>0</v>
      </c>
      <c r="O180" s="37"/>
      <c r="P180" s="37"/>
      <c r="Q180" s="37"/>
      <c r="R180" s="37"/>
      <c r="S180" s="37">
        <f t="shared" si="42"/>
        <v>0</v>
      </c>
      <c r="T180" s="128">
        <f t="shared" si="43"/>
        <v>0</v>
      </c>
      <c r="U180" s="37">
        <v>0</v>
      </c>
      <c r="V180" s="37"/>
      <c r="W180" s="37"/>
      <c r="X180" s="37">
        <v>0</v>
      </c>
      <c r="Y180" s="37">
        <f t="shared" si="44"/>
        <v>0</v>
      </c>
      <c r="Z180" s="128">
        <f t="shared" si="45"/>
        <v>0</v>
      </c>
      <c r="AE180" s="37"/>
      <c r="AF180" s="37"/>
      <c r="AG180" s="37"/>
      <c r="AH180" s="37"/>
      <c r="AJ180" s="281" t="e">
        <f t="shared" si="46"/>
        <v>#N/A</v>
      </c>
    </row>
    <row r="181" spans="1:36" ht="20.100000000000001" hidden="1" customHeight="1" outlineLevel="2">
      <c r="A181" s="36" t="s">
        <v>2263</v>
      </c>
      <c r="B181" s="121" t="s">
        <v>481</v>
      </c>
      <c r="C181" s="37">
        <f t="shared" si="36"/>
        <v>0</v>
      </c>
      <c r="D181" s="37">
        <f t="shared" si="36"/>
        <v>0</v>
      </c>
      <c r="E181" s="37">
        <f t="shared" si="36"/>
        <v>0</v>
      </c>
      <c r="F181" s="37">
        <f t="shared" si="37"/>
        <v>0</v>
      </c>
      <c r="G181" s="37">
        <f t="shared" si="38"/>
        <v>0</v>
      </c>
      <c r="H181" s="128">
        <f t="shared" si="39"/>
        <v>0</v>
      </c>
      <c r="I181" s="37">
        <v>0</v>
      </c>
      <c r="J181" s="37"/>
      <c r="K181" s="37">
        <f t="shared" si="51"/>
        <v>0</v>
      </c>
      <c r="L181" s="37">
        <f t="shared" si="47"/>
        <v>0</v>
      </c>
      <c r="M181" s="37">
        <f t="shared" si="40"/>
        <v>0</v>
      </c>
      <c r="N181" s="128">
        <f t="shared" si="41"/>
        <v>0</v>
      </c>
      <c r="O181" s="37"/>
      <c r="P181" s="37"/>
      <c r="Q181" s="37"/>
      <c r="R181" s="37"/>
      <c r="S181" s="37">
        <f t="shared" si="42"/>
        <v>0</v>
      </c>
      <c r="T181" s="128">
        <f t="shared" si="43"/>
        <v>0</v>
      </c>
      <c r="U181" s="37">
        <v>0</v>
      </c>
      <c r="V181" s="37"/>
      <c r="W181" s="37"/>
      <c r="X181" s="37">
        <v>0</v>
      </c>
      <c r="Y181" s="37">
        <f t="shared" si="44"/>
        <v>0</v>
      </c>
      <c r="Z181" s="128">
        <f t="shared" si="45"/>
        <v>0</v>
      </c>
      <c r="AE181" s="37"/>
      <c r="AF181" s="37"/>
      <c r="AG181" s="37"/>
      <c r="AH181" s="37"/>
      <c r="AJ181" s="281" t="e">
        <f t="shared" si="46"/>
        <v>#N/A</v>
      </c>
    </row>
    <row r="182" spans="1:36" ht="20.100000000000001" hidden="1" customHeight="1" outlineLevel="2">
      <c r="A182" s="36" t="s">
        <v>2264</v>
      </c>
      <c r="B182" s="121" t="s">
        <v>582</v>
      </c>
      <c r="C182" s="37">
        <f t="shared" si="36"/>
        <v>62</v>
      </c>
      <c r="D182" s="37">
        <f t="shared" si="36"/>
        <v>0</v>
      </c>
      <c r="E182" s="37">
        <f t="shared" si="36"/>
        <v>0</v>
      </c>
      <c r="F182" s="37">
        <f t="shared" si="37"/>
        <v>62</v>
      </c>
      <c r="G182" s="37">
        <f t="shared" si="38"/>
        <v>0</v>
      </c>
      <c r="H182" s="128">
        <f t="shared" si="39"/>
        <v>0</v>
      </c>
      <c r="I182" s="37">
        <v>62</v>
      </c>
      <c r="J182" s="37"/>
      <c r="K182" s="37">
        <f t="shared" si="51"/>
        <v>0</v>
      </c>
      <c r="L182" s="37">
        <f t="shared" si="47"/>
        <v>62</v>
      </c>
      <c r="M182" s="37">
        <f t="shared" si="40"/>
        <v>0</v>
      </c>
      <c r="N182" s="128">
        <f t="shared" si="41"/>
        <v>0</v>
      </c>
      <c r="O182" s="37"/>
      <c r="P182" s="37"/>
      <c r="Q182" s="37"/>
      <c r="R182" s="37"/>
      <c r="S182" s="37">
        <f t="shared" si="42"/>
        <v>0</v>
      </c>
      <c r="T182" s="128">
        <f t="shared" si="43"/>
        <v>0</v>
      </c>
      <c r="U182" s="37">
        <v>0</v>
      </c>
      <c r="V182" s="37"/>
      <c r="W182" s="37"/>
      <c r="X182" s="37">
        <v>0</v>
      </c>
      <c r="Y182" s="37">
        <f t="shared" si="44"/>
        <v>0</v>
      </c>
      <c r="Z182" s="128">
        <f t="shared" si="45"/>
        <v>0</v>
      </c>
      <c r="AE182" s="37"/>
      <c r="AF182" s="37"/>
      <c r="AG182" s="37"/>
      <c r="AH182" s="37"/>
      <c r="AJ182" s="281" t="e">
        <f t="shared" si="46"/>
        <v>#N/A</v>
      </c>
    </row>
    <row r="183" spans="1:36" ht="20.100000000000001" hidden="1" customHeight="1" outlineLevel="1" collapsed="1">
      <c r="A183" s="34" t="s">
        <v>2265</v>
      </c>
      <c r="B183" s="121" t="s">
        <v>583</v>
      </c>
      <c r="C183" s="35">
        <f t="shared" si="36"/>
        <v>96</v>
      </c>
      <c r="D183" s="35">
        <f t="shared" si="36"/>
        <v>0</v>
      </c>
      <c r="E183" s="35">
        <f t="shared" si="36"/>
        <v>-50</v>
      </c>
      <c r="F183" s="35">
        <f t="shared" si="37"/>
        <v>46</v>
      </c>
      <c r="G183" s="35">
        <f t="shared" si="38"/>
        <v>-50</v>
      </c>
      <c r="H183" s="127">
        <f t="shared" si="39"/>
        <v>-52.083333333333336</v>
      </c>
      <c r="I183" s="35">
        <f>SUM(I184:I189)</f>
        <v>96</v>
      </c>
      <c r="J183" s="35">
        <f>SUM(J184:J189)</f>
        <v>0</v>
      </c>
      <c r="K183" s="35">
        <f>SUM(K184:K189)</f>
        <v>-50</v>
      </c>
      <c r="L183" s="35">
        <f t="shared" si="47"/>
        <v>46</v>
      </c>
      <c r="M183" s="35">
        <f t="shared" si="40"/>
        <v>-50</v>
      </c>
      <c r="N183" s="127">
        <f t="shared" si="41"/>
        <v>-52.083333333333336</v>
      </c>
      <c r="O183" s="35">
        <f>SUM(O184:O189)</f>
        <v>0</v>
      </c>
      <c r="P183" s="35">
        <f>SUM(P184:P189)</f>
        <v>0</v>
      </c>
      <c r="Q183" s="35">
        <f>SUM(Q184:Q189)</f>
        <v>0</v>
      </c>
      <c r="R183" s="35">
        <f>SUM(R184:R189)</f>
        <v>0</v>
      </c>
      <c r="S183" s="35">
        <f t="shared" si="42"/>
        <v>0</v>
      </c>
      <c r="T183" s="127">
        <f t="shared" si="43"/>
        <v>0</v>
      </c>
      <c r="U183" s="35">
        <f>SUM(U184:U189)</f>
        <v>0</v>
      </c>
      <c r="V183" s="35">
        <f>SUM(V184:V189)</f>
        <v>0</v>
      </c>
      <c r="W183" s="35">
        <f>SUM(W184:W189)</f>
        <v>0</v>
      </c>
      <c r="X183" s="35">
        <f>SUM(X184:X189)</f>
        <v>0</v>
      </c>
      <c r="Y183" s="35">
        <f t="shared" si="44"/>
        <v>0</v>
      </c>
      <c r="Z183" s="127">
        <f t="shared" si="45"/>
        <v>0</v>
      </c>
      <c r="AE183" s="35">
        <f>SUM(AE184:AE189)</f>
        <v>0</v>
      </c>
      <c r="AF183" s="35">
        <f>SUM(AF184:AF189)</f>
        <v>-50</v>
      </c>
      <c r="AG183" s="35">
        <f>SUM(AG184:AG189)</f>
        <v>0</v>
      </c>
      <c r="AH183" s="35">
        <f>SUM(AH184:AH189)</f>
        <v>0</v>
      </c>
      <c r="AJ183" s="281" t="e">
        <f t="shared" si="46"/>
        <v>#N/A</v>
      </c>
    </row>
    <row r="184" spans="1:36" ht="20.100000000000001" hidden="1" customHeight="1" outlineLevel="2">
      <c r="A184" s="36" t="s">
        <v>2266</v>
      </c>
      <c r="B184" s="121" t="s">
        <v>472</v>
      </c>
      <c r="C184" s="37">
        <f t="shared" si="36"/>
        <v>29</v>
      </c>
      <c r="D184" s="37">
        <f t="shared" si="36"/>
        <v>0</v>
      </c>
      <c r="E184" s="37">
        <f t="shared" si="36"/>
        <v>0</v>
      </c>
      <c r="F184" s="37">
        <f t="shared" si="37"/>
        <v>29</v>
      </c>
      <c r="G184" s="37">
        <f t="shared" si="38"/>
        <v>0</v>
      </c>
      <c r="H184" s="128">
        <f t="shared" si="39"/>
        <v>0</v>
      </c>
      <c r="I184" s="37">
        <v>29</v>
      </c>
      <c r="J184" s="37"/>
      <c r="K184" s="37">
        <f t="shared" ref="K184:K189" si="52">SUM(AE184:AH184)</f>
        <v>0</v>
      </c>
      <c r="L184" s="37">
        <f t="shared" si="47"/>
        <v>29</v>
      </c>
      <c r="M184" s="37">
        <f t="shared" si="40"/>
        <v>0</v>
      </c>
      <c r="N184" s="128">
        <f t="shared" si="41"/>
        <v>0</v>
      </c>
      <c r="O184" s="37"/>
      <c r="P184" s="37"/>
      <c r="Q184" s="37"/>
      <c r="R184" s="37"/>
      <c r="S184" s="37">
        <f t="shared" si="42"/>
        <v>0</v>
      </c>
      <c r="T184" s="128">
        <f t="shared" si="43"/>
        <v>0</v>
      </c>
      <c r="U184" s="37">
        <v>0</v>
      </c>
      <c r="V184" s="37"/>
      <c r="W184" s="37"/>
      <c r="X184" s="37">
        <v>0</v>
      </c>
      <c r="Y184" s="37">
        <f t="shared" si="44"/>
        <v>0</v>
      </c>
      <c r="Z184" s="128">
        <f t="shared" si="45"/>
        <v>0</v>
      </c>
      <c r="AE184" s="37"/>
      <c r="AF184" s="37"/>
      <c r="AG184" s="37"/>
      <c r="AH184" s="37"/>
      <c r="AJ184" s="281" t="e">
        <f t="shared" si="46"/>
        <v>#N/A</v>
      </c>
    </row>
    <row r="185" spans="1:36" ht="20.100000000000001" hidden="1" customHeight="1" outlineLevel="2">
      <c r="A185" s="36" t="s">
        <v>2267</v>
      </c>
      <c r="B185" s="121" t="s">
        <v>473</v>
      </c>
      <c r="C185" s="37">
        <f t="shared" si="36"/>
        <v>64</v>
      </c>
      <c r="D185" s="37">
        <f t="shared" si="36"/>
        <v>0</v>
      </c>
      <c r="E185" s="37">
        <f t="shared" si="36"/>
        <v>-50</v>
      </c>
      <c r="F185" s="37">
        <f t="shared" si="37"/>
        <v>14</v>
      </c>
      <c r="G185" s="37">
        <f t="shared" si="38"/>
        <v>-50</v>
      </c>
      <c r="H185" s="128">
        <f t="shared" si="39"/>
        <v>-78.125</v>
      </c>
      <c r="I185" s="37">
        <v>64</v>
      </c>
      <c r="J185" s="37"/>
      <c r="K185" s="37">
        <f t="shared" si="52"/>
        <v>-50</v>
      </c>
      <c r="L185" s="37">
        <f t="shared" si="47"/>
        <v>14</v>
      </c>
      <c r="M185" s="37">
        <f t="shared" si="40"/>
        <v>-50</v>
      </c>
      <c r="N185" s="128">
        <f t="shared" si="41"/>
        <v>-78.125</v>
      </c>
      <c r="O185" s="37"/>
      <c r="P185" s="37"/>
      <c r="Q185" s="37"/>
      <c r="R185" s="37"/>
      <c r="S185" s="37">
        <f t="shared" si="42"/>
        <v>0</v>
      </c>
      <c r="T185" s="128">
        <f t="shared" si="43"/>
        <v>0</v>
      </c>
      <c r="U185" s="37">
        <v>0</v>
      </c>
      <c r="V185" s="37"/>
      <c r="W185" s="37"/>
      <c r="X185" s="37">
        <v>0</v>
      </c>
      <c r="Y185" s="37">
        <f t="shared" si="44"/>
        <v>0</v>
      </c>
      <c r="Z185" s="128">
        <f t="shared" si="45"/>
        <v>0</v>
      </c>
      <c r="AE185" s="37"/>
      <c r="AF185" s="37">
        <v>-50</v>
      </c>
      <c r="AG185" s="37"/>
      <c r="AH185" s="37"/>
      <c r="AJ185" s="281" t="e">
        <f t="shared" si="46"/>
        <v>#N/A</v>
      </c>
    </row>
    <row r="186" spans="1:36" ht="20.100000000000001" hidden="1" customHeight="1" outlineLevel="2">
      <c r="A186" s="36" t="s">
        <v>2268</v>
      </c>
      <c r="B186" s="121" t="s">
        <v>474</v>
      </c>
      <c r="C186" s="37">
        <f t="shared" si="36"/>
        <v>3</v>
      </c>
      <c r="D186" s="37">
        <f t="shared" si="36"/>
        <v>0</v>
      </c>
      <c r="E186" s="37">
        <f t="shared" si="36"/>
        <v>0</v>
      </c>
      <c r="F186" s="37">
        <f t="shared" si="37"/>
        <v>3</v>
      </c>
      <c r="G186" s="37">
        <f t="shared" si="38"/>
        <v>0</v>
      </c>
      <c r="H186" s="128">
        <f t="shared" si="39"/>
        <v>0</v>
      </c>
      <c r="I186" s="37">
        <v>3</v>
      </c>
      <c r="J186" s="37"/>
      <c r="K186" s="37">
        <f t="shared" si="52"/>
        <v>0</v>
      </c>
      <c r="L186" s="37">
        <f t="shared" si="47"/>
        <v>3</v>
      </c>
      <c r="M186" s="37">
        <f t="shared" si="40"/>
        <v>0</v>
      </c>
      <c r="N186" s="128">
        <f t="shared" si="41"/>
        <v>0</v>
      </c>
      <c r="O186" s="37"/>
      <c r="P186" s="37"/>
      <c r="Q186" s="37"/>
      <c r="R186" s="37"/>
      <c r="S186" s="37">
        <f t="shared" si="42"/>
        <v>0</v>
      </c>
      <c r="T186" s="128">
        <f t="shared" si="43"/>
        <v>0</v>
      </c>
      <c r="U186" s="37">
        <v>0</v>
      </c>
      <c r="V186" s="37"/>
      <c r="W186" s="37"/>
      <c r="X186" s="37">
        <v>0</v>
      </c>
      <c r="Y186" s="37">
        <f t="shared" si="44"/>
        <v>0</v>
      </c>
      <c r="Z186" s="128">
        <f t="shared" si="45"/>
        <v>0</v>
      </c>
      <c r="AE186" s="37"/>
      <c r="AF186" s="37"/>
      <c r="AG186" s="37"/>
      <c r="AH186" s="37"/>
      <c r="AJ186" s="281" t="e">
        <f t="shared" si="46"/>
        <v>#N/A</v>
      </c>
    </row>
    <row r="187" spans="1:36" ht="20.100000000000001" hidden="1" customHeight="1" outlineLevel="2">
      <c r="A187" s="36" t="s">
        <v>2269</v>
      </c>
      <c r="B187" s="121" t="s">
        <v>584</v>
      </c>
      <c r="C187" s="37">
        <f t="shared" si="36"/>
        <v>0</v>
      </c>
      <c r="D187" s="37">
        <f t="shared" si="36"/>
        <v>0</v>
      </c>
      <c r="E187" s="37">
        <f t="shared" si="36"/>
        <v>0</v>
      </c>
      <c r="F187" s="37">
        <f t="shared" si="37"/>
        <v>0</v>
      </c>
      <c r="G187" s="37">
        <f t="shared" si="38"/>
        <v>0</v>
      </c>
      <c r="H187" s="128">
        <f t="shared" si="39"/>
        <v>0</v>
      </c>
      <c r="I187" s="37">
        <v>0</v>
      </c>
      <c r="J187" s="37"/>
      <c r="K187" s="37">
        <f t="shared" si="52"/>
        <v>0</v>
      </c>
      <c r="L187" s="37">
        <f t="shared" si="47"/>
        <v>0</v>
      </c>
      <c r="M187" s="37">
        <f t="shared" si="40"/>
        <v>0</v>
      </c>
      <c r="N187" s="128">
        <f t="shared" si="41"/>
        <v>0</v>
      </c>
      <c r="O187" s="37"/>
      <c r="P187" s="37"/>
      <c r="Q187" s="37"/>
      <c r="R187" s="37"/>
      <c r="S187" s="37">
        <f t="shared" si="42"/>
        <v>0</v>
      </c>
      <c r="T187" s="128">
        <f t="shared" si="43"/>
        <v>0</v>
      </c>
      <c r="U187" s="37">
        <v>0</v>
      </c>
      <c r="V187" s="37"/>
      <c r="W187" s="37"/>
      <c r="X187" s="37">
        <v>0</v>
      </c>
      <c r="Y187" s="37">
        <f t="shared" si="44"/>
        <v>0</v>
      </c>
      <c r="Z187" s="128">
        <f t="shared" si="45"/>
        <v>0</v>
      </c>
      <c r="AE187" s="37"/>
      <c r="AF187" s="37"/>
      <c r="AG187" s="37"/>
      <c r="AH187" s="37"/>
      <c r="AJ187" s="281" t="e">
        <f t="shared" si="46"/>
        <v>#N/A</v>
      </c>
    </row>
    <row r="188" spans="1:36" ht="20.100000000000001" hidden="1" customHeight="1" outlineLevel="2">
      <c r="A188" s="36" t="s">
        <v>2270</v>
      </c>
      <c r="B188" s="121" t="s">
        <v>481</v>
      </c>
      <c r="C188" s="37">
        <f t="shared" si="36"/>
        <v>0</v>
      </c>
      <c r="D188" s="37">
        <f t="shared" si="36"/>
        <v>0</v>
      </c>
      <c r="E188" s="37">
        <f t="shared" si="36"/>
        <v>0</v>
      </c>
      <c r="F188" s="37">
        <f t="shared" si="37"/>
        <v>0</v>
      </c>
      <c r="G188" s="37">
        <f t="shared" si="38"/>
        <v>0</v>
      </c>
      <c r="H188" s="128">
        <f t="shared" si="39"/>
        <v>0</v>
      </c>
      <c r="I188" s="37">
        <v>0</v>
      </c>
      <c r="J188" s="37"/>
      <c r="K188" s="37">
        <f t="shared" si="52"/>
        <v>0</v>
      </c>
      <c r="L188" s="37">
        <f t="shared" si="47"/>
        <v>0</v>
      </c>
      <c r="M188" s="37">
        <f t="shared" si="40"/>
        <v>0</v>
      </c>
      <c r="N188" s="128">
        <f t="shared" si="41"/>
        <v>0</v>
      </c>
      <c r="O188" s="37"/>
      <c r="P188" s="37"/>
      <c r="Q188" s="37"/>
      <c r="R188" s="37"/>
      <c r="S188" s="37">
        <f t="shared" si="42"/>
        <v>0</v>
      </c>
      <c r="T188" s="128">
        <f t="shared" si="43"/>
        <v>0</v>
      </c>
      <c r="U188" s="37"/>
      <c r="V188" s="37"/>
      <c r="W188" s="37"/>
      <c r="X188" s="37"/>
      <c r="Y188" s="37">
        <f t="shared" si="44"/>
        <v>0</v>
      </c>
      <c r="Z188" s="128">
        <f t="shared" si="45"/>
        <v>0</v>
      </c>
      <c r="AE188" s="37"/>
      <c r="AF188" s="37"/>
      <c r="AG188" s="37"/>
      <c r="AH188" s="37"/>
      <c r="AJ188" s="281" t="e">
        <f t="shared" si="46"/>
        <v>#N/A</v>
      </c>
    </row>
    <row r="189" spans="1:36" ht="20.100000000000001" hidden="1" customHeight="1" outlineLevel="2">
      <c r="A189" s="36" t="s">
        <v>2271</v>
      </c>
      <c r="B189" s="121" t="s">
        <v>585</v>
      </c>
      <c r="C189" s="37">
        <f t="shared" si="36"/>
        <v>0</v>
      </c>
      <c r="D189" s="37">
        <f t="shared" si="36"/>
        <v>0</v>
      </c>
      <c r="E189" s="37">
        <f t="shared" si="36"/>
        <v>0</v>
      </c>
      <c r="F189" s="37">
        <f t="shared" si="37"/>
        <v>0</v>
      </c>
      <c r="G189" s="37">
        <f t="shared" si="38"/>
        <v>0</v>
      </c>
      <c r="H189" s="128">
        <f t="shared" si="39"/>
        <v>0</v>
      </c>
      <c r="I189" s="37">
        <v>0</v>
      </c>
      <c r="J189" s="37"/>
      <c r="K189" s="37">
        <f t="shared" si="52"/>
        <v>0</v>
      </c>
      <c r="L189" s="37">
        <f t="shared" si="47"/>
        <v>0</v>
      </c>
      <c r="M189" s="37">
        <f t="shared" si="40"/>
        <v>0</v>
      </c>
      <c r="N189" s="128">
        <f t="shared" si="41"/>
        <v>0</v>
      </c>
      <c r="O189" s="37"/>
      <c r="P189" s="37"/>
      <c r="Q189" s="37"/>
      <c r="R189" s="37"/>
      <c r="S189" s="37">
        <f t="shared" si="42"/>
        <v>0</v>
      </c>
      <c r="T189" s="128">
        <f t="shared" si="43"/>
        <v>0</v>
      </c>
      <c r="U189" s="37"/>
      <c r="V189" s="37"/>
      <c r="W189" s="37"/>
      <c r="X189" s="37"/>
      <c r="Y189" s="37">
        <f t="shared" si="44"/>
        <v>0</v>
      </c>
      <c r="Z189" s="128">
        <f t="shared" si="45"/>
        <v>0</v>
      </c>
      <c r="AE189" s="37"/>
      <c r="AF189" s="37"/>
      <c r="AG189" s="37"/>
      <c r="AH189" s="37"/>
      <c r="AJ189" s="281" t="e">
        <f t="shared" si="46"/>
        <v>#N/A</v>
      </c>
    </row>
    <row r="190" spans="1:36" ht="20.100000000000001" hidden="1" customHeight="1" outlineLevel="1" collapsed="1">
      <c r="A190" s="34" t="s">
        <v>2272</v>
      </c>
      <c r="B190" s="121" t="s">
        <v>586</v>
      </c>
      <c r="C190" s="35">
        <f t="shared" si="36"/>
        <v>485</v>
      </c>
      <c r="D190" s="35">
        <f t="shared" si="36"/>
        <v>0</v>
      </c>
      <c r="E190" s="35">
        <f t="shared" si="36"/>
        <v>0</v>
      </c>
      <c r="F190" s="35">
        <f t="shared" si="37"/>
        <v>485</v>
      </c>
      <c r="G190" s="35">
        <f t="shared" si="38"/>
        <v>0</v>
      </c>
      <c r="H190" s="127">
        <f t="shared" si="39"/>
        <v>0</v>
      </c>
      <c r="I190" s="35">
        <f>SUM(I191:I198)</f>
        <v>485</v>
      </c>
      <c r="J190" s="35">
        <f>SUM(J191:J198)</f>
        <v>0</v>
      </c>
      <c r="K190" s="35">
        <f>SUM(K191:K198)</f>
        <v>0</v>
      </c>
      <c r="L190" s="35">
        <f t="shared" si="47"/>
        <v>485</v>
      </c>
      <c r="M190" s="35">
        <f t="shared" si="40"/>
        <v>0</v>
      </c>
      <c r="N190" s="127">
        <f t="shared" si="41"/>
        <v>0</v>
      </c>
      <c r="O190" s="35">
        <f>SUM(O191:O198)</f>
        <v>0</v>
      </c>
      <c r="P190" s="35">
        <f>SUM(P191:P198)</f>
        <v>0</v>
      </c>
      <c r="Q190" s="35">
        <f>SUM(Q191:Q198)</f>
        <v>0</v>
      </c>
      <c r="R190" s="35">
        <f>SUM(R191:R198)</f>
        <v>0</v>
      </c>
      <c r="S190" s="35">
        <f t="shared" si="42"/>
        <v>0</v>
      </c>
      <c r="T190" s="127">
        <f t="shared" si="43"/>
        <v>0</v>
      </c>
      <c r="U190" s="35">
        <f>SUM(U191:U198)</f>
        <v>0</v>
      </c>
      <c r="V190" s="35">
        <f>SUM(V191:V198)</f>
        <v>0</v>
      </c>
      <c r="W190" s="35">
        <f>SUM(W191:W198)</f>
        <v>0</v>
      </c>
      <c r="X190" s="35">
        <f>SUM(X191:X198)</f>
        <v>0</v>
      </c>
      <c r="Y190" s="35">
        <f t="shared" si="44"/>
        <v>0</v>
      </c>
      <c r="Z190" s="127">
        <f t="shared" si="45"/>
        <v>0</v>
      </c>
      <c r="AE190" s="35">
        <f>SUM(AE191:AE198)</f>
        <v>0</v>
      </c>
      <c r="AF190" s="35">
        <f>SUM(AF191:AF198)</f>
        <v>0</v>
      </c>
      <c r="AG190" s="35">
        <f>SUM(AG191:AG198)</f>
        <v>0</v>
      </c>
      <c r="AH190" s="35">
        <f>SUM(AH191:AH198)</f>
        <v>0</v>
      </c>
      <c r="AJ190" s="281" t="e">
        <f t="shared" si="46"/>
        <v>#N/A</v>
      </c>
    </row>
    <row r="191" spans="1:36" ht="20.100000000000001" hidden="1" customHeight="1" outlineLevel="2">
      <c r="A191" s="36" t="s">
        <v>2273</v>
      </c>
      <c r="B191" s="121" t="s">
        <v>472</v>
      </c>
      <c r="C191" s="37">
        <f t="shared" si="36"/>
        <v>237</v>
      </c>
      <c r="D191" s="37">
        <f t="shared" si="36"/>
        <v>0</v>
      </c>
      <c r="E191" s="37">
        <f t="shared" si="36"/>
        <v>0</v>
      </c>
      <c r="F191" s="37">
        <f t="shared" si="37"/>
        <v>237</v>
      </c>
      <c r="G191" s="37">
        <f t="shared" si="38"/>
        <v>0</v>
      </c>
      <c r="H191" s="128">
        <f t="shared" si="39"/>
        <v>0</v>
      </c>
      <c r="I191" s="37">
        <v>237</v>
      </c>
      <c r="J191" s="37"/>
      <c r="K191" s="37">
        <f t="shared" ref="K191:K198" si="53">SUM(AE191:AH191)</f>
        <v>0</v>
      </c>
      <c r="L191" s="37">
        <f t="shared" si="47"/>
        <v>237</v>
      </c>
      <c r="M191" s="37">
        <f t="shared" si="40"/>
        <v>0</v>
      </c>
      <c r="N191" s="128">
        <f t="shared" si="41"/>
        <v>0</v>
      </c>
      <c r="O191" s="37"/>
      <c r="P191" s="37"/>
      <c r="Q191" s="37"/>
      <c r="R191" s="37"/>
      <c r="S191" s="37">
        <f t="shared" si="42"/>
        <v>0</v>
      </c>
      <c r="T191" s="128">
        <f t="shared" si="43"/>
        <v>0</v>
      </c>
      <c r="U191" s="37"/>
      <c r="V191" s="37"/>
      <c r="W191" s="37"/>
      <c r="X191" s="37"/>
      <c r="Y191" s="37">
        <f t="shared" si="44"/>
        <v>0</v>
      </c>
      <c r="Z191" s="128">
        <f t="shared" si="45"/>
        <v>0</v>
      </c>
      <c r="AE191" s="37"/>
      <c r="AF191" s="37"/>
      <c r="AG191" s="37"/>
      <c r="AH191" s="37"/>
      <c r="AJ191" s="281" t="e">
        <f t="shared" si="46"/>
        <v>#N/A</v>
      </c>
    </row>
    <row r="192" spans="1:36" ht="20.100000000000001" hidden="1" customHeight="1" outlineLevel="2">
      <c r="A192" s="36" t="s">
        <v>2274</v>
      </c>
      <c r="B192" s="121" t="s">
        <v>473</v>
      </c>
      <c r="C192" s="37">
        <f t="shared" si="36"/>
        <v>218</v>
      </c>
      <c r="D192" s="37">
        <f t="shared" si="36"/>
        <v>0</v>
      </c>
      <c r="E192" s="37">
        <f t="shared" si="36"/>
        <v>0</v>
      </c>
      <c r="F192" s="37">
        <f t="shared" si="37"/>
        <v>218</v>
      </c>
      <c r="G192" s="37">
        <f t="shared" si="38"/>
        <v>0</v>
      </c>
      <c r="H192" s="128">
        <f t="shared" si="39"/>
        <v>0</v>
      </c>
      <c r="I192" s="37">
        <v>218</v>
      </c>
      <c r="J192" s="37"/>
      <c r="K192" s="37">
        <f t="shared" si="53"/>
        <v>0</v>
      </c>
      <c r="L192" s="37">
        <f t="shared" si="47"/>
        <v>218</v>
      </c>
      <c r="M192" s="37">
        <f t="shared" si="40"/>
        <v>0</v>
      </c>
      <c r="N192" s="128">
        <f t="shared" si="41"/>
        <v>0</v>
      </c>
      <c r="O192" s="37"/>
      <c r="P192" s="37"/>
      <c r="Q192" s="37"/>
      <c r="R192" s="37"/>
      <c r="S192" s="37">
        <f t="shared" si="42"/>
        <v>0</v>
      </c>
      <c r="T192" s="128">
        <f t="shared" si="43"/>
        <v>0</v>
      </c>
      <c r="U192" s="37"/>
      <c r="V192" s="37"/>
      <c r="W192" s="37"/>
      <c r="X192" s="37"/>
      <c r="Y192" s="37">
        <f t="shared" si="44"/>
        <v>0</v>
      </c>
      <c r="Z192" s="128">
        <f t="shared" si="45"/>
        <v>0</v>
      </c>
      <c r="AE192" s="37"/>
      <c r="AF192" s="37"/>
      <c r="AG192" s="37"/>
      <c r="AH192" s="37"/>
      <c r="AJ192" s="281" t="e">
        <f t="shared" si="46"/>
        <v>#N/A</v>
      </c>
    </row>
    <row r="193" spans="1:36" ht="20.100000000000001" hidden="1" customHeight="1" outlineLevel="2">
      <c r="A193" s="36" t="s">
        <v>2275</v>
      </c>
      <c r="B193" s="121" t="s">
        <v>474</v>
      </c>
      <c r="C193" s="37">
        <f t="shared" si="36"/>
        <v>15</v>
      </c>
      <c r="D193" s="37">
        <f t="shared" si="36"/>
        <v>0</v>
      </c>
      <c r="E193" s="37">
        <f t="shared" si="36"/>
        <v>0</v>
      </c>
      <c r="F193" s="37">
        <f t="shared" si="37"/>
        <v>15</v>
      </c>
      <c r="G193" s="37">
        <f t="shared" si="38"/>
        <v>0</v>
      </c>
      <c r="H193" s="128">
        <f t="shared" si="39"/>
        <v>0</v>
      </c>
      <c r="I193" s="37">
        <v>15</v>
      </c>
      <c r="J193" s="37"/>
      <c r="K193" s="37">
        <f t="shared" si="53"/>
        <v>0</v>
      </c>
      <c r="L193" s="37">
        <f t="shared" si="47"/>
        <v>15</v>
      </c>
      <c r="M193" s="37">
        <f t="shared" si="40"/>
        <v>0</v>
      </c>
      <c r="N193" s="128">
        <f t="shared" si="41"/>
        <v>0</v>
      </c>
      <c r="O193" s="37"/>
      <c r="P193" s="37"/>
      <c r="Q193" s="37"/>
      <c r="R193" s="37"/>
      <c r="S193" s="37">
        <f t="shared" si="42"/>
        <v>0</v>
      </c>
      <c r="T193" s="128">
        <f t="shared" si="43"/>
        <v>0</v>
      </c>
      <c r="U193" s="37"/>
      <c r="V193" s="37"/>
      <c r="W193" s="37"/>
      <c r="X193" s="37"/>
      <c r="Y193" s="37">
        <f t="shared" si="44"/>
        <v>0</v>
      </c>
      <c r="Z193" s="128">
        <f t="shared" si="45"/>
        <v>0</v>
      </c>
      <c r="AE193" s="37"/>
      <c r="AF193" s="37"/>
      <c r="AG193" s="37"/>
      <c r="AH193" s="37"/>
      <c r="AJ193" s="281" t="e">
        <f t="shared" si="46"/>
        <v>#N/A</v>
      </c>
    </row>
    <row r="194" spans="1:36" ht="20.100000000000001" hidden="1" customHeight="1" outlineLevel="2">
      <c r="A194" s="36" t="s">
        <v>2276</v>
      </c>
      <c r="B194" s="121" t="s">
        <v>587</v>
      </c>
      <c r="C194" s="37">
        <f t="shared" si="36"/>
        <v>0</v>
      </c>
      <c r="D194" s="37">
        <f t="shared" si="36"/>
        <v>0</v>
      </c>
      <c r="E194" s="37">
        <f t="shared" si="36"/>
        <v>0</v>
      </c>
      <c r="F194" s="37">
        <f t="shared" si="37"/>
        <v>0</v>
      </c>
      <c r="G194" s="37">
        <f t="shared" si="38"/>
        <v>0</v>
      </c>
      <c r="H194" s="128">
        <f t="shared" si="39"/>
        <v>0</v>
      </c>
      <c r="I194" s="37">
        <v>0</v>
      </c>
      <c r="J194" s="37"/>
      <c r="K194" s="37">
        <f t="shared" si="53"/>
        <v>0</v>
      </c>
      <c r="L194" s="37">
        <f t="shared" si="47"/>
        <v>0</v>
      </c>
      <c r="M194" s="37">
        <f t="shared" si="40"/>
        <v>0</v>
      </c>
      <c r="N194" s="128">
        <f t="shared" si="41"/>
        <v>0</v>
      </c>
      <c r="O194" s="37"/>
      <c r="P194" s="37"/>
      <c r="Q194" s="37"/>
      <c r="R194" s="37"/>
      <c r="S194" s="37">
        <f t="shared" si="42"/>
        <v>0</v>
      </c>
      <c r="T194" s="128">
        <f t="shared" si="43"/>
        <v>0</v>
      </c>
      <c r="U194" s="37"/>
      <c r="V194" s="37"/>
      <c r="W194" s="37"/>
      <c r="X194" s="37"/>
      <c r="Y194" s="37">
        <f t="shared" si="44"/>
        <v>0</v>
      </c>
      <c r="Z194" s="128">
        <f t="shared" si="45"/>
        <v>0</v>
      </c>
      <c r="AE194" s="37"/>
      <c r="AF194" s="37"/>
      <c r="AG194" s="37"/>
      <c r="AH194" s="37"/>
      <c r="AJ194" s="281" t="e">
        <f t="shared" si="46"/>
        <v>#N/A</v>
      </c>
    </row>
    <row r="195" spans="1:36" ht="20.100000000000001" hidden="1" customHeight="1" outlineLevel="2">
      <c r="A195" s="36" t="s">
        <v>2277</v>
      </c>
      <c r="B195" s="121" t="s">
        <v>588</v>
      </c>
      <c r="C195" s="37">
        <f t="shared" si="36"/>
        <v>0</v>
      </c>
      <c r="D195" s="37">
        <f t="shared" si="36"/>
        <v>0</v>
      </c>
      <c r="E195" s="37">
        <f t="shared" si="36"/>
        <v>0</v>
      </c>
      <c r="F195" s="37">
        <f t="shared" si="37"/>
        <v>0</v>
      </c>
      <c r="G195" s="37">
        <f t="shared" si="38"/>
        <v>0</v>
      </c>
      <c r="H195" s="128">
        <f t="shared" si="39"/>
        <v>0</v>
      </c>
      <c r="I195" s="37">
        <v>0</v>
      </c>
      <c r="J195" s="37"/>
      <c r="K195" s="37">
        <f t="shared" si="53"/>
        <v>0</v>
      </c>
      <c r="L195" s="37">
        <f t="shared" si="47"/>
        <v>0</v>
      </c>
      <c r="M195" s="37">
        <f t="shared" si="40"/>
        <v>0</v>
      </c>
      <c r="N195" s="128">
        <f t="shared" si="41"/>
        <v>0</v>
      </c>
      <c r="O195" s="37"/>
      <c r="P195" s="37"/>
      <c r="Q195" s="37"/>
      <c r="R195" s="37"/>
      <c r="S195" s="37">
        <f t="shared" si="42"/>
        <v>0</v>
      </c>
      <c r="T195" s="128">
        <f t="shared" si="43"/>
        <v>0</v>
      </c>
      <c r="U195" s="37"/>
      <c r="V195" s="37"/>
      <c r="W195" s="37"/>
      <c r="X195" s="37"/>
      <c r="Y195" s="37">
        <f t="shared" si="44"/>
        <v>0</v>
      </c>
      <c r="Z195" s="128">
        <f t="shared" si="45"/>
        <v>0</v>
      </c>
      <c r="AE195" s="37"/>
      <c r="AF195" s="37"/>
      <c r="AG195" s="37"/>
      <c r="AH195" s="37"/>
      <c r="AJ195" s="281" t="e">
        <f t="shared" si="46"/>
        <v>#N/A</v>
      </c>
    </row>
    <row r="196" spans="1:36" ht="20.100000000000001" hidden="1" customHeight="1" outlineLevel="2">
      <c r="A196" s="36" t="s">
        <v>2278</v>
      </c>
      <c r="B196" s="121" t="s">
        <v>589</v>
      </c>
      <c r="C196" s="37">
        <f t="shared" si="36"/>
        <v>15</v>
      </c>
      <c r="D196" s="37">
        <f t="shared" si="36"/>
        <v>0</v>
      </c>
      <c r="E196" s="37">
        <f t="shared" si="36"/>
        <v>0</v>
      </c>
      <c r="F196" s="37">
        <f t="shared" si="37"/>
        <v>15</v>
      </c>
      <c r="G196" s="37">
        <f t="shared" si="38"/>
        <v>0</v>
      </c>
      <c r="H196" s="128">
        <f t="shared" si="39"/>
        <v>0</v>
      </c>
      <c r="I196" s="37">
        <v>15</v>
      </c>
      <c r="J196" s="37"/>
      <c r="K196" s="37">
        <f t="shared" si="53"/>
        <v>0</v>
      </c>
      <c r="L196" s="37">
        <f t="shared" si="47"/>
        <v>15</v>
      </c>
      <c r="M196" s="37">
        <f t="shared" si="40"/>
        <v>0</v>
      </c>
      <c r="N196" s="128">
        <f t="shared" si="41"/>
        <v>0</v>
      </c>
      <c r="O196" s="37"/>
      <c r="P196" s="37"/>
      <c r="Q196" s="37"/>
      <c r="R196" s="37"/>
      <c r="S196" s="37">
        <f t="shared" si="42"/>
        <v>0</v>
      </c>
      <c r="T196" s="128">
        <f t="shared" si="43"/>
        <v>0</v>
      </c>
      <c r="U196" s="37"/>
      <c r="V196" s="37"/>
      <c r="W196" s="37"/>
      <c r="X196" s="37"/>
      <c r="Y196" s="37">
        <f t="shared" si="44"/>
        <v>0</v>
      </c>
      <c r="Z196" s="128">
        <f t="shared" si="45"/>
        <v>0</v>
      </c>
      <c r="AE196" s="37"/>
      <c r="AF196" s="37"/>
      <c r="AG196" s="37"/>
      <c r="AH196" s="37"/>
      <c r="AJ196" s="281" t="e">
        <f t="shared" si="46"/>
        <v>#N/A</v>
      </c>
    </row>
    <row r="197" spans="1:36" ht="20.100000000000001" hidden="1" customHeight="1" outlineLevel="2">
      <c r="A197" s="36" t="s">
        <v>2279</v>
      </c>
      <c r="B197" s="121" t="s">
        <v>481</v>
      </c>
      <c r="C197" s="37">
        <f t="shared" si="36"/>
        <v>0</v>
      </c>
      <c r="D197" s="37">
        <f t="shared" si="36"/>
        <v>0</v>
      </c>
      <c r="E197" s="37">
        <f t="shared" si="36"/>
        <v>0</v>
      </c>
      <c r="F197" s="37">
        <f t="shared" si="37"/>
        <v>0</v>
      </c>
      <c r="G197" s="37">
        <f t="shared" si="38"/>
        <v>0</v>
      </c>
      <c r="H197" s="128">
        <f t="shared" si="39"/>
        <v>0</v>
      </c>
      <c r="I197" s="37">
        <v>0</v>
      </c>
      <c r="J197" s="37"/>
      <c r="K197" s="37">
        <f t="shared" si="53"/>
        <v>0</v>
      </c>
      <c r="L197" s="37">
        <f t="shared" si="47"/>
        <v>0</v>
      </c>
      <c r="M197" s="37">
        <f t="shared" si="40"/>
        <v>0</v>
      </c>
      <c r="N197" s="128">
        <f t="shared" si="41"/>
        <v>0</v>
      </c>
      <c r="O197" s="37"/>
      <c r="P197" s="37"/>
      <c r="Q197" s="37"/>
      <c r="R197" s="37"/>
      <c r="S197" s="37">
        <f t="shared" si="42"/>
        <v>0</v>
      </c>
      <c r="T197" s="128">
        <f t="shared" si="43"/>
        <v>0</v>
      </c>
      <c r="U197" s="37"/>
      <c r="V197" s="37"/>
      <c r="W197" s="37"/>
      <c r="X197" s="37"/>
      <c r="Y197" s="37">
        <f t="shared" si="44"/>
        <v>0</v>
      </c>
      <c r="Z197" s="128">
        <f t="shared" si="45"/>
        <v>0</v>
      </c>
      <c r="AE197" s="37"/>
      <c r="AF197" s="37"/>
      <c r="AG197" s="37"/>
      <c r="AH197" s="37"/>
      <c r="AJ197" s="281" t="e">
        <f t="shared" si="46"/>
        <v>#N/A</v>
      </c>
    </row>
    <row r="198" spans="1:36" ht="20.100000000000001" hidden="1" customHeight="1" outlineLevel="2">
      <c r="A198" s="36" t="s">
        <v>2280</v>
      </c>
      <c r="B198" s="121" t="s">
        <v>590</v>
      </c>
      <c r="C198" s="37">
        <f t="shared" si="36"/>
        <v>0</v>
      </c>
      <c r="D198" s="37">
        <f t="shared" si="36"/>
        <v>0</v>
      </c>
      <c r="E198" s="37">
        <f t="shared" si="36"/>
        <v>0</v>
      </c>
      <c r="F198" s="37">
        <f t="shared" si="37"/>
        <v>0</v>
      </c>
      <c r="G198" s="37">
        <f t="shared" si="38"/>
        <v>0</v>
      </c>
      <c r="H198" s="128">
        <f t="shared" si="39"/>
        <v>0</v>
      </c>
      <c r="I198" s="37">
        <v>0</v>
      </c>
      <c r="J198" s="37"/>
      <c r="K198" s="37">
        <f t="shared" si="53"/>
        <v>0</v>
      </c>
      <c r="L198" s="37">
        <f t="shared" si="47"/>
        <v>0</v>
      </c>
      <c r="M198" s="37">
        <f t="shared" si="40"/>
        <v>0</v>
      </c>
      <c r="N198" s="128">
        <f t="shared" si="41"/>
        <v>0</v>
      </c>
      <c r="O198" s="37"/>
      <c r="P198" s="37"/>
      <c r="Q198" s="37"/>
      <c r="R198" s="37"/>
      <c r="S198" s="37">
        <f t="shared" si="42"/>
        <v>0</v>
      </c>
      <c r="T198" s="128">
        <f t="shared" si="43"/>
        <v>0</v>
      </c>
      <c r="U198" s="37"/>
      <c r="V198" s="37"/>
      <c r="W198" s="37"/>
      <c r="X198" s="37"/>
      <c r="Y198" s="37">
        <f t="shared" si="44"/>
        <v>0</v>
      </c>
      <c r="Z198" s="128">
        <f t="shared" si="45"/>
        <v>0</v>
      </c>
      <c r="AE198" s="37"/>
      <c r="AF198" s="37"/>
      <c r="AG198" s="37"/>
      <c r="AH198" s="37"/>
      <c r="AJ198" s="281" t="e">
        <f t="shared" si="46"/>
        <v>#N/A</v>
      </c>
    </row>
    <row r="199" spans="1:36" ht="20.100000000000001" hidden="1" customHeight="1" outlineLevel="1" collapsed="1">
      <c r="A199" s="34" t="s">
        <v>2281</v>
      </c>
      <c r="B199" s="121" t="s">
        <v>591</v>
      </c>
      <c r="C199" s="35">
        <f t="shared" ref="C199:E262" si="54">I199+O199+U199</f>
        <v>261</v>
      </c>
      <c r="D199" s="35">
        <f t="shared" si="54"/>
        <v>0</v>
      </c>
      <c r="E199" s="35">
        <f t="shared" si="54"/>
        <v>0</v>
      </c>
      <c r="F199" s="35">
        <f t="shared" ref="F199:F262" si="55">L199+R199+X199</f>
        <v>261</v>
      </c>
      <c r="G199" s="35">
        <f t="shared" ref="G199:G262" si="56">F199-C199</f>
        <v>0</v>
      </c>
      <c r="H199" s="127">
        <f t="shared" ref="H199:H262" si="57">IF(C199=0,0,G199/C199*100)</f>
        <v>0</v>
      </c>
      <c r="I199" s="35">
        <f>SUM(I200:I204)</f>
        <v>261</v>
      </c>
      <c r="J199" s="35">
        <f>SUM(J200:J204)</f>
        <v>0</v>
      </c>
      <c r="K199" s="35">
        <f>SUM(K200:K204)</f>
        <v>0</v>
      </c>
      <c r="L199" s="35">
        <f t="shared" si="47"/>
        <v>261</v>
      </c>
      <c r="M199" s="35">
        <f t="shared" ref="M199:M262" si="58">L199-I199</f>
        <v>0</v>
      </c>
      <c r="N199" s="127">
        <f t="shared" ref="N199:N262" si="59">IF(I199=0,0,M199/I199*100)</f>
        <v>0</v>
      </c>
      <c r="O199" s="35">
        <f>SUM(O200:O204)</f>
        <v>0</v>
      </c>
      <c r="P199" s="35">
        <f>SUM(P200:P204)</f>
        <v>0</v>
      </c>
      <c r="Q199" s="35">
        <f>SUM(Q200:Q204)</f>
        <v>0</v>
      </c>
      <c r="R199" s="35">
        <f>SUM(R200:R204)</f>
        <v>0</v>
      </c>
      <c r="S199" s="35">
        <f t="shared" ref="S199:S262" si="60">R199-O199</f>
        <v>0</v>
      </c>
      <c r="T199" s="127">
        <f t="shared" ref="T199:T262" si="61">IF(O199=0,0,S199/O199*100)</f>
        <v>0</v>
      </c>
      <c r="U199" s="35">
        <f>SUM(U200:U204)</f>
        <v>0</v>
      </c>
      <c r="V199" s="35">
        <f>SUM(V200:V204)</f>
        <v>0</v>
      </c>
      <c r="W199" s="35">
        <f>SUM(W200:W204)</f>
        <v>0</v>
      </c>
      <c r="X199" s="35">
        <f>SUM(X200:X204)</f>
        <v>0</v>
      </c>
      <c r="Y199" s="35">
        <f t="shared" ref="Y199:Y262" si="62">X199-U199</f>
        <v>0</v>
      </c>
      <c r="Z199" s="127">
        <f t="shared" ref="Z199:Z262" si="63">IF(U199=0,0,Y199/U199*100)</f>
        <v>0</v>
      </c>
      <c r="AE199" s="35">
        <f>SUM(AE200:AE204)</f>
        <v>0</v>
      </c>
      <c r="AF199" s="35">
        <f>SUM(AF200:AF204)</f>
        <v>0</v>
      </c>
      <c r="AG199" s="35">
        <f>SUM(AG200:AG204)</f>
        <v>0</v>
      </c>
      <c r="AH199" s="35">
        <f>SUM(AH200:AH204)</f>
        <v>0</v>
      </c>
      <c r="AJ199" s="281" t="e">
        <f t="shared" ref="AJ199:AJ262" si="64">VLOOKUP($A199,$A$1374:$F$2703,3,FALSE)</f>
        <v>#N/A</v>
      </c>
    </row>
    <row r="200" spans="1:36" ht="20.100000000000001" hidden="1" customHeight="1" outlineLevel="2">
      <c r="A200" s="36" t="s">
        <v>2282</v>
      </c>
      <c r="B200" s="121" t="s">
        <v>472</v>
      </c>
      <c r="C200" s="37">
        <f t="shared" si="54"/>
        <v>171</v>
      </c>
      <c r="D200" s="37">
        <f t="shared" si="54"/>
        <v>0</v>
      </c>
      <c r="E200" s="37">
        <f t="shared" si="54"/>
        <v>0</v>
      </c>
      <c r="F200" s="37">
        <f t="shared" si="55"/>
        <v>171</v>
      </c>
      <c r="G200" s="37">
        <f t="shared" si="56"/>
        <v>0</v>
      </c>
      <c r="H200" s="128">
        <f t="shared" si="57"/>
        <v>0</v>
      </c>
      <c r="I200" s="37">
        <v>171</v>
      </c>
      <c r="J200" s="37"/>
      <c r="K200" s="37">
        <f t="shared" ref="K200:K204" si="65">SUM(AE200:AH200)</f>
        <v>0</v>
      </c>
      <c r="L200" s="37">
        <f t="shared" si="47"/>
        <v>171</v>
      </c>
      <c r="M200" s="37">
        <f t="shared" si="58"/>
        <v>0</v>
      </c>
      <c r="N200" s="128">
        <f t="shared" si="59"/>
        <v>0</v>
      </c>
      <c r="O200" s="37"/>
      <c r="P200" s="37"/>
      <c r="Q200" s="37"/>
      <c r="R200" s="37"/>
      <c r="S200" s="37">
        <f t="shared" si="60"/>
        <v>0</v>
      </c>
      <c r="T200" s="128">
        <f t="shared" si="61"/>
        <v>0</v>
      </c>
      <c r="U200" s="37"/>
      <c r="V200" s="37"/>
      <c r="W200" s="37"/>
      <c r="X200" s="37"/>
      <c r="Y200" s="37">
        <f t="shared" si="62"/>
        <v>0</v>
      </c>
      <c r="Z200" s="128">
        <f t="shared" si="63"/>
        <v>0</v>
      </c>
      <c r="AE200" s="37"/>
      <c r="AF200" s="37"/>
      <c r="AG200" s="37"/>
      <c r="AH200" s="37"/>
      <c r="AJ200" s="281" t="e">
        <f t="shared" si="64"/>
        <v>#N/A</v>
      </c>
    </row>
    <row r="201" spans="1:36" ht="20.100000000000001" hidden="1" customHeight="1" outlineLevel="2">
      <c r="A201" s="36" t="s">
        <v>2283</v>
      </c>
      <c r="B201" s="121" t="s">
        <v>473</v>
      </c>
      <c r="C201" s="37">
        <f t="shared" si="54"/>
        <v>0</v>
      </c>
      <c r="D201" s="37">
        <f t="shared" si="54"/>
        <v>0</v>
      </c>
      <c r="E201" s="37">
        <f t="shared" si="54"/>
        <v>0</v>
      </c>
      <c r="F201" s="37">
        <f t="shared" si="55"/>
        <v>0</v>
      </c>
      <c r="G201" s="37">
        <f t="shared" si="56"/>
        <v>0</v>
      </c>
      <c r="H201" s="128">
        <f t="shared" si="57"/>
        <v>0</v>
      </c>
      <c r="I201" s="37">
        <v>0</v>
      </c>
      <c r="J201" s="37"/>
      <c r="K201" s="37">
        <f t="shared" si="65"/>
        <v>0</v>
      </c>
      <c r="L201" s="37">
        <f t="shared" si="47"/>
        <v>0</v>
      </c>
      <c r="M201" s="37">
        <f t="shared" si="58"/>
        <v>0</v>
      </c>
      <c r="N201" s="128">
        <f t="shared" si="59"/>
        <v>0</v>
      </c>
      <c r="O201" s="37"/>
      <c r="P201" s="37"/>
      <c r="Q201" s="37"/>
      <c r="R201" s="37"/>
      <c r="S201" s="37">
        <f t="shared" si="60"/>
        <v>0</v>
      </c>
      <c r="T201" s="128">
        <f t="shared" si="61"/>
        <v>0</v>
      </c>
      <c r="U201" s="37"/>
      <c r="V201" s="37"/>
      <c r="W201" s="37"/>
      <c r="X201" s="37"/>
      <c r="Y201" s="37">
        <f t="shared" si="62"/>
        <v>0</v>
      </c>
      <c r="Z201" s="128">
        <f t="shared" si="63"/>
        <v>0</v>
      </c>
      <c r="AE201" s="37"/>
      <c r="AF201" s="37"/>
      <c r="AG201" s="37"/>
      <c r="AH201" s="37"/>
      <c r="AJ201" s="281" t="e">
        <f t="shared" si="64"/>
        <v>#N/A</v>
      </c>
    </row>
    <row r="202" spans="1:36" ht="20.100000000000001" hidden="1" customHeight="1" outlineLevel="2">
      <c r="A202" s="36" t="s">
        <v>2284</v>
      </c>
      <c r="B202" s="121" t="s">
        <v>474</v>
      </c>
      <c r="C202" s="37">
        <f t="shared" si="54"/>
        <v>0</v>
      </c>
      <c r="D202" s="37">
        <f t="shared" si="54"/>
        <v>0</v>
      </c>
      <c r="E202" s="37">
        <f t="shared" si="54"/>
        <v>0</v>
      </c>
      <c r="F202" s="37">
        <f t="shared" si="55"/>
        <v>0</v>
      </c>
      <c r="G202" s="37">
        <f t="shared" si="56"/>
        <v>0</v>
      </c>
      <c r="H202" s="128">
        <f t="shared" si="57"/>
        <v>0</v>
      </c>
      <c r="I202" s="37">
        <v>0</v>
      </c>
      <c r="J202" s="37"/>
      <c r="K202" s="37">
        <f t="shared" si="65"/>
        <v>0</v>
      </c>
      <c r="L202" s="37">
        <f t="shared" ref="L202:L259" si="66">SUM(I202:K202)</f>
        <v>0</v>
      </c>
      <c r="M202" s="37">
        <f t="shared" si="58"/>
        <v>0</v>
      </c>
      <c r="N202" s="128">
        <f t="shared" si="59"/>
        <v>0</v>
      </c>
      <c r="O202" s="37"/>
      <c r="P202" s="37"/>
      <c r="Q202" s="37"/>
      <c r="R202" s="37"/>
      <c r="S202" s="37">
        <f t="shared" si="60"/>
        <v>0</v>
      </c>
      <c r="T202" s="128">
        <f t="shared" si="61"/>
        <v>0</v>
      </c>
      <c r="U202" s="37"/>
      <c r="V202" s="37"/>
      <c r="W202" s="37"/>
      <c r="X202" s="37"/>
      <c r="Y202" s="37">
        <f t="shared" si="62"/>
        <v>0</v>
      </c>
      <c r="Z202" s="128">
        <f t="shared" si="63"/>
        <v>0</v>
      </c>
      <c r="AE202" s="37"/>
      <c r="AF202" s="37"/>
      <c r="AG202" s="37"/>
      <c r="AH202" s="37"/>
      <c r="AJ202" s="281" t="e">
        <f t="shared" si="64"/>
        <v>#N/A</v>
      </c>
    </row>
    <row r="203" spans="1:36" ht="20.100000000000001" hidden="1" customHeight="1" outlineLevel="2">
      <c r="A203" s="36" t="s">
        <v>2285</v>
      </c>
      <c r="B203" s="121" t="s">
        <v>592</v>
      </c>
      <c r="C203" s="37">
        <f t="shared" si="54"/>
        <v>70</v>
      </c>
      <c r="D203" s="37">
        <f t="shared" si="54"/>
        <v>0</v>
      </c>
      <c r="E203" s="37">
        <f t="shared" si="54"/>
        <v>0</v>
      </c>
      <c r="F203" s="37">
        <f t="shared" si="55"/>
        <v>70</v>
      </c>
      <c r="G203" s="37">
        <f t="shared" si="56"/>
        <v>0</v>
      </c>
      <c r="H203" s="128">
        <f t="shared" si="57"/>
        <v>0</v>
      </c>
      <c r="I203" s="37">
        <v>70</v>
      </c>
      <c r="J203" s="37"/>
      <c r="K203" s="37">
        <f t="shared" si="65"/>
        <v>0</v>
      </c>
      <c r="L203" s="37">
        <f t="shared" si="66"/>
        <v>70</v>
      </c>
      <c r="M203" s="37">
        <f t="shared" si="58"/>
        <v>0</v>
      </c>
      <c r="N203" s="128">
        <f t="shared" si="59"/>
        <v>0</v>
      </c>
      <c r="O203" s="37"/>
      <c r="P203" s="37"/>
      <c r="Q203" s="37"/>
      <c r="R203" s="37"/>
      <c r="S203" s="37">
        <f t="shared" si="60"/>
        <v>0</v>
      </c>
      <c r="T203" s="128">
        <f t="shared" si="61"/>
        <v>0</v>
      </c>
      <c r="U203" s="37"/>
      <c r="V203" s="37"/>
      <c r="W203" s="37"/>
      <c r="X203" s="37"/>
      <c r="Y203" s="37">
        <f t="shared" si="62"/>
        <v>0</v>
      </c>
      <c r="Z203" s="128">
        <f t="shared" si="63"/>
        <v>0</v>
      </c>
      <c r="AE203" s="37"/>
      <c r="AF203" s="37"/>
      <c r="AG203" s="37"/>
      <c r="AH203" s="37"/>
      <c r="AJ203" s="281">
        <f t="shared" si="64"/>
        <v>-5</v>
      </c>
    </row>
    <row r="204" spans="1:36" ht="20.100000000000001" hidden="1" customHeight="1" outlineLevel="2">
      <c r="A204" s="36" t="s">
        <v>2286</v>
      </c>
      <c r="B204" s="121" t="s">
        <v>593</v>
      </c>
      <c r="C204" s="37">
        <f t="shared" si="54"/>
        <v>20</v>
      </c>
      <c r="D204" s="37">
        <f t="shared" si="54"/>
        <v>0</v>
      </c>
      <c r="E204" s="37">
        <f t="shared" si="54"/>
        <v>0</v>
      </c>
      <c r="F204" s="37">
        <f t="shared" si="55"/>
        <v>20</v>
      </c>
      <c r="G204" s="37">
        <f t="shared" si="56"/>
        <v>0</v>
      </c>
      <c r="H204" s="128">
        <f t="shared" si="57"/>
        <v>0</v>
      </c>
      <c r="I204" s="37">
        <v>20</v>
      </c>
      <c r="J204" s="37"/>
      <c r="K204" s="37">
        <f t="shared" si="65"/>
        <v>0</v>
      </c>
      <c r="L204" s="37">
        <f t="shared" si="66"/>
        <v>20</v>
      </c>
      <c r="M204" s="37">
        <f t="shared" si="58"/>
        <v>0</v>
      </c>
      <c r="N204" s="128">
        <f t="shared" si="59"/>
        <v>0</v>
      </c>
      <c r="O204" s="37"/>
      <c r="P204" s="37"/>
      <c r="Q204" s="37"/>
      <c r="R204" s="37"/>
      <c r="S204" s="37">
        <f t="shared" si="60"/>
        <v>0</v>
      </c>
      <c r="T204" s="128">
        <f t="shared" si="61"/>
        <v>0</v>
      </c>
      <c r="U204" s="37"/>
      <c r="V204" s="37"/>
      <c r="W204" s="37"/>
      <c r="X204" s="37"/>
      <c r="Y204" s="37">
        <f t="shared" si="62"/>
        <v>0</v>
      </c>
      <c r="Z204" s="128">
        <f t="shared" si="63"/>
        <v>0</v>
      </c>
      <c r="AE204" s="37"/>
      <c r="AF204" s="37"/>
      <c r="AG204" s="37"/>
      <c r="AH204" s="37"/>
      <c r="AJ204" s="281" t="e">
        <f t="shared" si="64"/>
        <v>#N/A</v>
      </c>
    </row>
    <row r="205" spans="1:36" ht="20.100000000000001" hidden="1" customHeight="1" outlineLevel="1" collapsed="1">
      <c r="A205" s="34" t="s">
        <v>2287</v>
      </c>
      <c r="B205" s="121" t="s">
        <v>594</v>
      </c>
      <c r="C205" s="35">
        <f t="shared" si="54"/>
        <v>435</v>
      </c>
      <c r="D205" s="35">
        <f t="shared" si="54"/>
        <v>0</v>
      </c>
      <c r="E205" s="35">
        <f t="shared" si="54"/>
        <v>0</v>
      </c>
      <c r="F205" s="35">
        <f t="shared" si="55"/>
        <v>435</v>
      </c>
      <c r="G205" s="35">
        <f t="shared" si="56"/>
        <v>0</v>
      </c>
      <c r="H205" s="127">
        <f t="shared" si="57"/>
        <v>0</v>
      </c>
      <c r="I205" s="35">
        <f>SUM(I206:I211)</f>
        <v>435</v>
      </c>
      <c r="J205" s="35">
        <f>SUM(J206:J211)</f>
        <v>0</v>
      </c>
      <c r="K205" s="35">
        <f>SUM(K206:K211)</f>
        <v>0</v>
      </c>
      <c r="L205" s="35">
        <f t="shared" si="66"/>
        <v>435</v>
      </c>
      <c r="M205" s="35">
        <f t="shared" si="58"/>
        <v>0</v>
      </c>
      <c r="N205" s="127">
        <f t="shared" si="59"/>
        <v>0</v>
      </c>
      <c r="O205" s="35">
        <f>SUM(O206:O211)</f>
        <v>0</v>
      </c>
      <c r="P205" s="35">
        <f>SUM(P206:P211)</f>
        <v>0</v>
      </c>
      <c r="Q205" s="35">
        <f>SUM(Q206:Q211)</f>
        <v>0</v>
      </c>
      <c r="R205" s="35">
        <f>SUM(R206:R211)</f>
        <v>0</v>
      </c>
      <c r="S205" s="35">
        <f t="shared" si="60"/>
        <v>0</v>
      </c>
      <c r="T205" s="127">
        <f t="shared" si="61"/>
        <v>0</v>
      </c>
      <c r="U205" s="35">
        <f>SUM(U206:U211)</f>
        <v>0</v>
      </c>
      <c r="V205" s="35">
        <f>SUM(V206:V211)</f>
        <v>0</v>
      </c>
      <c r="W205" s="35">
        <f>SUM(W206:W211)</f>
        <v>0</v>
      </c>
      <c r="X205" s="35">
        <f>SUM(X206:X211)</f>
        <v>0</v>
      </c>
      <c r="Y205" s="35">
        <f t="shared" si="62"/>
        <v>0</v>
      </c>
      <c r="Z205" s="127">
        <f t="shared" si="63"/>
        <v>0</v>
      </c>
      <c r="AE205" s="35">
        <f>SUM(AE206:AE211)</f>
        <v>0</v>
      </c>
      <c r="AF205" s="35">
        <f>SUM(AF206:AF211)</f>
        <v>0</v>
      </c>
      <c r="AG205" s="35">
        <f>SUM(AG206:AG211)</f>
        <v>0</v>
      </c>
      <c r="AH205" s="35">
        <f>SUM(AH206:AH211)</f>
        <v>0</v>
      </c>
      <c r="AJ205" s="281" t="e">
        <f t="shared" si="64"/>
        <v>#N/A</v>
      </c>
    </row>
    <row r="206" spans="1:36" ht="20.100000000000001" hidden="1" customHeight="1" outlineLevel="2">
      <c r="A206" s="36" t="s">
        <v>2288</v>
      </c>
      <c r="B206" s="121" t="s">
        <v>472</v>
      </c>
      <c r="C206" s="37">
        <f t="shared" si="54"/>
        <v>236</v>
      </c>
      <c r="D206" s="37">
        <f t="shared" si="54"/>
        <v>0</v>
      </c>
      <c r="E206" s="37">
        <f t="shared" si="54"/>
        <v>0</v>
      </c>
      <c r="F206" s="37">
        <f t="shared" si="55"/>
        <v>236</v>
      </c>
      <c r="G206" s="37">
        <f t="shared" si="56"/>
        <v>0</v>
      </c>
      <c r="H206" s="128">
        <f t="shared" si="57"/>
        <v>0</v>
      </c>
      <c r="I206" s="37">
        <v>236</v>
      </c>
      <c r="J206" s="37"/>
      <c r="K206" s="37">
        <f t="shared" ref="K206:K211" si="67">SUM(AE206:AH206)</f>
        <v>0</v>
      </c>
      <c r="L206" s="37">
        <f t="shared" si="66"/>
        <v>236</v>
      </c>
      <c r="M206" s="37">
        <f t="shared" si="58"/>
        <v>0</v>
      </c>
      <c r="N206" s="128">
        <f t="shared" si="59"/>
        <v>0</v>
      </c>
      <c r="O206" s="37"/>
      <c r="P206" s="37"/>
      <c r="Q206" s="37"/>
      <c r="R206" s="37"/>
      <c r="S206" s="37">
        <f t="shared" si="60"/>
        <v>0</v>
      </c>
      <c r="T206" s="128">
        <f t="shared" si="61"/>
        <v>0</v>
      </c>
      <c r="U206" s="37"/>
      <c r="V206" s="37"/>
      <c r="W206" s="37"/>
      <c r="X206" s="37"/>
      <c r="Y206" s="37">
        <f t="shared" si="62"/>
        <v>0</v>
      </c>
      <c r="Z206" s="128">
        <f t="shared" si="63"/>
        <v>0</v>
      </c>
      <c r="AE206" s="37"/>
      <c r="AF206" s="37"/>
      <c r="AG206" s="37"/>
      <c r="AH206" s="37"/>
      <c r="AJ206" s="281" t="e">
        <f t="shared" si="64"/>
        <v>#N/A</v>
      </c>
    </row>
    <row r="207" spans="1:36" ht="20.100000000000001" hidden="1" customHeight="1" outlineLevel="2">
      <c r="A207" s="36" t="s">
        <v>2289</v>
      </c>
      <c r="B207" s="121" t="s">
        <v>473</v>
      </c>
      <c r="C207" s="37">
        <f t="shared" si="54"/>
        <v>180</v>
      </c>
      <c r="D207" s="37">
        <f t="shared" si="54"/>
        <v>0</v>
      </c>
      <c r="E207" s="37">
        <f t="shared" si="54"/>
        <v>0</v>
      </c>
      <c r="F207" s="37">
        <f t="shared" si="55"/>
        <v>180</v>
      </c>
      <c r="G207" s="37">
        <f t="shared" si="56"/>
        <v>0</v>
      </c>
      <c r="H207" s="128">
        <f t="shared" si="57"/>
        <v>0</v>
      </c>
      <c r="I207" s="37">
        <v>180</v>
      </c>
      <c r="J207" s="37"/>
      <c r="K207" s="37">
        <f t="shared" si="67"/>
        <v>0</v>
      </c>
      <c r="L207" s="37">
        <f t="shared" si="66"/>
        <v>180</v>
      </c>
      <c r="M207" s="37">
        <f t="shared" si="58"/>
        <v>0</v>
      </c>
      <c r="N207" s="128">
        <f t="shared" si="59"/>
        <v>0</v>
      </c>
      <c r="O207" s="37"/>
      <c r="P207" s="37"/>
      <c r="Q207" s="37"/>
      <c r="R207" s="37"/>
      <c r="S207" s="37">
        <f t="shared" si="60"/>
        <v>0</v>
      </c>
      <c r="T207" s="128">
        <f t="shared" si="61"/>
        <v>0</v>
      </c>
      <c r="U207" s="37"/>
      <c r="V207" s="37"/>
      <c r="W207" s="37"/>
      <c r="X207" s="37"/>
      <c r="Y207" s="37">
        <f t="shared" si="62"/>
        <v>0</v>
      </c>
      <c r="Z207" s="128">
        <f t="shared" si="63"/>
        <v>0</v>
      </c>
      <c r="AE207" s="37"/>
      <c r="AF207" s="37"/>
      <c r="AG207" s="37"/>
      <c r="AH207" s="37"/>
      <c r="AJ207" s="281" t="e">
        <f t="shared" si="64"/>
        <v>#N/A</v>
      </c>
    </row>
    <row r="208" spans="1:36" ht="20.100000000000001" hidden="1" customHeight="1" outlineLevel="2">
      <c r="A208" s="36" t="s">
        <v>2290</v>
      </c>
      <c r="B208" s="121" t="s">
        <v>474</v>
      </c>
      <c r="C208" s="37">
        <f t="shared" si="54"/>
        <v>12</v>
      </c>
      <c r="D208" s="37">
        <f t="shared" si="54"/>
        <v>0</v>
      </c>
      <c r="E208" s="37">
        <f t="shared" si="54"/>
        <v>0</v>
      </c>
      <c r="F208" s="37">
        <f t="shared" si="55"/>
        <v>12</v>
      </c>
      <c r="G208" s="37">
        <f t="shared" si="56"/>
        <v>0</v>
      </c>
      <c r="H208" s="128">
        <f t="shared" si="57"/>
        <v>0</v>
      </c>
      <c r="I208" s="37">
        <v>12</v>
      </c>
      <c r="J208" s="37"/>
      <c r="K208" s="37">
        <f t="shared" si="67"/>
        <v>0</v>
      </c>
      <c r="L208" s="37">
        <f t="shared" si="66"/>
        <v>12</v>
      </c>
      <c r="M208" s="37">
        <f t="shared" si="58"/>
        <v>0</v>
      </c>
      <c r="N208" s="128">
        <f t="shared" si="59"/>
        <v>0</v>
      </c>
      <c r="O208" s="37"/>
      <c r="P208" s="37"/>
      <c r="Q208" s="37"/>
      <c r="R208" s="37"/>
      <c r="S208" s="37">
        <f t="shared" si="60"/>
        <v>0</v>
      </c>
      <c r="T208" s="128">
        <f t="shared" si="61"/>
        <v>0</v>
      </c>
      <c r="U208" s="37"/>
      <c r="V208" s="37"/>
      <c r="W208" s="37"/>
      <c r="X208" s="37"/>
      <c r="Y208" s="37">
        <f t="shared" si="62"/>
        <v>0</v>
      </c>
      <c r="Z208" s="128">
        <f t="shared" si="63"/>
        <v>0</v>
      </c>
      <c r="AE208" s="37"/>
      <c r="AF208" s="37"/>
      <c r="AG208" s="37"/>
      <c r="AH208" s="37"/>
      <c r="AJ208" s="281" t="e">
        <f t="shared" si="64"/>
        <v>#N/A</v>
      </c>
    </row>
    <row r="209" spans="1:36" ht="20.100000000000001" hidden="1" customHeight="1" outlineLevel="2">
      <c r="A209" s="36" t="s">
        <v>2291</v>
      </c>
      <c r="B209" s="121" t="s">
        <v>486</v>
      </c>
      <c r="C209" s="37">
        <f t="shared" si="54"/>
        <v>7</v>
      </c>
      <c r="D209" s="37">
        <f t="shared" si="54"/>
        <v>0</v>
      </c>
      <c r="E209" s="37">
        <f t="shared" si="54"/>
        <v>0</v>
      </c>
      <c r="F209" s="37">
        <f t="shared" si="55"/>
        <v>7</v>
      </c>
      <c r="G209" s="37">
        <f t="shared" si="56"/>
        <v>0</v>
      </c>
      <c r="H209" s="128">
        <f t="shared" si="57"/>
        <v>0</v>
      </c>
      <c r="I209" s="37">
        <v>7</v>
      </c>
      <c r="J209" s="37"/>
      <c r="K209" s="37">
        <f t="shared" si="67"/>
        <v>0</v>
      </c>
      <c r="L209" s="37">
        <f t="shared" si="66"/>
        <v>7</v>
      </c>
      <c r="M209" s="37">
        <f t="shared" si="58"/>
        <v>0</v>
      </c>
      <c r="N209" s="128">
        <f t="shared" si="59"/>
        <v>0</v>
      </c>
      <c r="O209" s="37"/>
      <c r="P209" s="37"/>
      <c r="Q209" s="37"/>
      <c r="R209" s="37"/>
      <c r="S209" s="37">
        <f t="shared" si="60"/>
        <v>0</v>
      </c>
      <c r="T209" s="128">
        <f t="shared" si="61"/>
        <v>0</v>
      </c>
      <c r="U209" s="37"/>
      <c r="V209" s="37"/>
      <c r="W209" s="37"/>
      <c r="X209" s="37"/>
      <c r="Y209" s="37">
        <f t="shared" si="62"/>
        <v>0</v>
      </c>
      <c r="Z209" s="128">
        <f t="shared" si="63"/>
        <v>0</v>
      </c>
      <c r="AE209" s="37"/>
      <c r="AF209" s="37"/>
      <c r="AG209" s="37"/>
      <c r="AH209" s="37"/>
      <c r="AJ209" s="281" t="e">
        <f t="shared" si="64"/>
        <v>#N/A</v>
      </c>
    </row>
    <row r="210" spans="1:36" ht="20.100000000000001" hidden="1" customHeight="1" outlineLevel="2">
      <c r="A210" s="36" t="s">
        <v>2292</v>
      </c>
      <c r="B210" s="121" t="s">
        <v>481</v>
      </c>
      <c r="C210" s="37">
        <f t="shared" si="54"/>
        <v>0</v>
      </c>
      <c r="D210" s="37">
        <f t="shared" si="54"/>
        <v>0</v>
      </c>
      <c r="E210" s="37">
        <f t="shared" si="54"/>
        <v>0</v>
      </c>
      <c r="F210" s="37">
        <f t="shared" si="55"/>
        <v>0</v>
      </c>
      <c r="G210" s="37">
        <f t="shared" si="56"/>
        <v>0</v>
      </c>
      <c r="H210" s="128">
        <f t="shared" si="57"/>
        <v>0</v>
      </c>
      <c r="I210" s="37">
        <v>0</v>
      </c>
      <c r="J210" s="37"/>
      <c r="K210" s="37">
        <f t="shared" si="67"/>
        <v>0</v>
      </c>
      <c r="L210" s="37">
        <f t="shared" si="66"/>
        <v>0</v>
      </c>
      <c r="M210" s="37">
        <f t="shared" si="58"/>
        <v>0</v>
      </c>
      <c r="N210" s="128">
        <f t="shared" si="59"/>
        <v>0</v>
      </c>
      <c r="O210" s="37"/>
      <c r="P210" s="37"/>
      <c r="Q210" s="37"/>
      <c r="R210" s="37"/>
      <c r="S210" s="37">
        <f t="shared" si="60"/>
        <v>0</v>
      </c>
      <c r="T210" s="128">
        <f t="shared" si="61"/>
        <v>0</v>
      </c>
      <c r="U210" s="37"/>
      <c r="V210" s="37"/>
      <c r="W210" s="37"/>
      <c r="X210" s="37"/>
      <c r="Y210" s="37">
        <f t="shared" si="62"/>
        <v>0</v>
      </c>
      <c r="Z210" s="128">
        <f t="shared" si="63"/>
        <v>0</v>
      </c>
      <c r="AE210" s="37"/>
      <c r="AF210" s="37"/>
      <c r="AG210" s="37"/>
      <c r="AH210" s="37"/>
      <c r="AJ210" s="281" t="e">
        <f t="shared" si="64"/>
        <v>#N/A</v>
      </c>
    </row>
    <row r="211" spans="1:36" ht="20.100000000000001" hidden="1" customHeight="1" outlineLevel="2">
      <c r="A211" s="36" t="s">
        <v>2293</v>
      </c>
      <c r="B211" s="121" t="s">
        <v>595</v>
      </c>
      <c r="C211" s="37">
        <f t="shared" si="54"/>
        <v>0</v>
      </c>
      <c r="D211" s="37">
        <f t="shared" si="54"/>
        <v>0</v>
      </c>
      <c r="E211" s="37">
        <f t="shared" si="54"/>
        <v>0</v>
      </c>
      <c r="F211" s="37">
        <f t="shared" si="55"/>
        <v>0</v>
      </c>
      <c r="G211" s="37">
        <f t="shared" si="56"/>
        <v>0</v>
      </c>
      <c r="H211" s="128">
        <f t="shared" si="57"/>
        <v>0</v>
      </c>
      <c r="I211" s="37">
        <v>0</v>
      </c>
      <c r="J211" s="37"/>
      <c r="K211" s="37">
        <f t="shared" si="67"/>
        <v>0</v>
      </c>
      <c r="L211" s="37">
        <f t="shared" si="66"/>
        <v>0</v>
      </c>
      <c r="M211" s="37">
        <f t="shared" si="58"/>
        <v>0</v>
      </c>
      <c r="N211" s="128">
        <f t="shared" si="59"/>
        <v>0</v>
      </c>
      <c r="O211" s="37"/>
      <c r="P211" s="37"/>
      <c r="Q211" s="37"/>
      <c r="R211" s="37"/>
      <c r="S211" s="37">
        <f t="shared" si="60"/>
        <v>0</v>
      </c>
      <c r="T211" s="128">
        <f t="shared" si="61"/>
        <v>0</v>
      </c>
      <c r="U211" s="37"/>
      <c r="V211" s="37"/>
      <c r="W211" s="37"/>
      <c r="X211" s="37"/>
      <c r="Y211" s="37">
        <f t="shared" si="62"/>
        <v>0</v>
      </c>
      <c r="Z211" s="128">
        <f t="shared" si="63"/>
        <v>0</v>
      </c>
      <c r="AE211" s="37"/>
      <c r="AF211" s="37"/>
      <c r="AG211" s="37"/>
      <c r="AH211" s="37"/>
      <c r="AJ211" s="281" t="e">
        <f t="shared" si="64"/>
        <v>#N/A</v>
      </c>
    </row>
    <row r="212" spans="1:36" ht="20.100000000000001" hidden="1" customHeight="1" outlineLevel="1" collapsed="1">
      <c r="A212" s="34" t="s">
        <v>2294</v>
      </c>
      <c r="B212" s="121" t="s">
        <v>596</v>
      </c>
      <c r="C212" s="35">
        <f t="shared" si="54"/>
        <v>844</v>
      </c>
      <c r="D212" s="35">
        <f t="shared" si="54"/>
        <v>0</v>
      </c>
      <c r="E212" s="35">
        <f t="shared" si="54"/>
        <v>0</v>
      </c>
      <c r="F212" s="35">
        <f t="shared" si="55"/>
        <v>844</v>
      </c>
      <c r="G212" s="35">
        <f t="shared" si="56"/>
        <v>0</v>
      </c>
      <c r="H212" s="127">
        <f t="shared" si="57"/>
        <v>0</v>
      </c>
      <c r="I212" s="35">
        <f>SUM(I213:I219)</f>
        <v>824</v>
      </c>
      <c r="J212" s="35">
        <f>SUM(J213:J219)</f>
        <v>0</v>
      </c>
      <c r="K212" s="35">
        <f>SUM(K213:K219)</f>
        <v>0</v>
      </c>
      <c r="L212" s="35">
        <f t="shared" si="66"/>
        <v>824</v>
      </c>
      <c r="M212" s="35">
        <f t="shared" si="58"/>
        <v>0</v>
      </c>
      <c r="N212" s="127">
        <f t="shared" si="59"/>
        <v>0</v>
      </c>
      <c r="O212" s="35">
        <f>SUM(O213:O219)</f>
        <v>0</v>
      </c>
      <c r="P212" s="35">
        <f>SUM(P213:P219)</f>
        <v>0</v>
      </c>
      <c r="Q212" s="35">
        <f>SUM(Q213:Q219)</f>
        <v>0</v>
      </c>
      <c r="R212" s="35">
        <f>SUM(R213:R219)</f>
        <v>0</v>
      </c>
      <c r="S212" s="35">
        <f t="shared" si="60"/>
        <v>0</v>
      </c>
      <c r="T212" s="127">
        <f t="shared" si="61"/>
        <v>0</v>
      </c>
      <c r="U212" s="35">
        <f>SUM(U213:U219)</f>
        <v>20</v>
      </c>
      <c r="V212" s="35">
        <f>SUM(V213:V219)</f>
        <v>0</v>
      </c>
      <c r="W212" s="35">
        <f>SUM(W213:W219)</f>
        <v>0</v>
      </c>
      <c r="X212" s="35">
        <f>SUM(X213:X219)</f>
        <v>20</v>
      </c>
      <c r="Y212" s="35">
        <f t="shared" si="62"/>
        <v>0</v>
      </c>
      <c r="Z212" s="127">
        <f t="shared" si="63"/>
        <v>0</v>
      </c>
      <c r="AE212" s="35">
        <f>SUM(AE213:AE219)</f>
        <v>0</v>
      </c>
      <c r="AF212" s="35">
        <f>SUM(AF213:AF219)</f>
        <v>0</v>
      </c>
      <c r="AG212" s="35">
        <f>SUM(AG213:AG219)</f>
        <v>0</v>
      </c>
      <c r="AH212" s="35">
        <f>SUM(AH213:AH219)</f>
        <v>0</v>
      </c>
      <c r="AJ212" s="281" t="e">
        <f t="shared" si="64"/>
        <v>#N/A</v>
      </c>
    </row>
    <row r="213" spans="1:36" ht="20.100000000000001" hidden="1" customHeight="1" outlineLevel="2">
      <c r="A213" s="36" t="s">
        <v>2295</v>
      </c>
      <c r="B213" s="121" t="s">
        <v>472</v>
      </c>
      <c r="C213" s="37">
        <f t="shared" si="54"/>
        <v>342</v>
      </c>
      <c r="D213" s="37">
        <f t="shared" si="54"/>
        <v>0</v>
      </c>
      <c r="E213" s="37">
        <f t="shared" si="54"/>
        <v>0</v>
      </c>
      <c r="F213" s="37">
        <f t="shared" si="55"/>
        <v>342</v>
      </c>
      <c r="G213" s="37">
        <f t="shared" si="56"/>
        <v>0</v>
      </c>
      <c r="H213" s="128">
        <f t="shared" si="57"/>
        <v>0</v>
      </c>
      <c r="I213" s="37">
        <v>342</v>
      </c>
      <c r="J213" s="37"/>
      <c r="K213" s="37">
        <f t="shared" ref="K213:K219" si="68">SUM(AE213:AH213)</f>
        <v>0</v>
      </c>
      <c r="L213" s="37">
        <f t="shared" si="66"/>
        <v>342</v>
      </c>
      <c r="M213" s="37">
        <f t="shared" si="58"/>
        <v>0</v>
      </c>
      <c r="N213" s="128">
        <f t="shared" si="59"/>
        <v>0</v>
      </c>
      <c r="O213" s="37"/>
      <c r="P213" s="37"/>
      <c r="Q213" s="37"/>
      <c r="R213" s="37"/>
      <c r="S213" s="37">
        <f t="shared" si="60"/>
        <v>0</v>
      </c>
      <c r="T213" s="128">
        <f t="shared" si="61"/>
        <v>0</v>
      </c>
      <c r="U213" s="37">
        <v>0</v>
      </c>
      <c r="V213" s="37"/>
      <c r="W213" s="37"/>
      <c r="X213" s="37">
        <v>0</v>
      </c>
      <c r="Y213" s="37">
        <f t="shared" si="62"/>
        <v>0</v>
      </c>
      <c r="Z213" s="128">
        <f t="shared" si="63"/>
        <v>0</v>
      </c>
      <c r="AE213" s="37"/>
      <c r="AF213" s="37"/>
      <c r="AG213" s="37"/>
      <c r="AH213" s="37"/>
      <c r="AJ213" s="281" t="e">
        <f t="shared" si="64"/>
        <v>#N/A</v>
      </c>
    </row>
    <row r="214" spans="1:36" ht="20.100000000000001" hidden="1" customHeight="1" outlineLevel="2">
      <c r="A214" s="36" t="s">
        <v>2296</v>
      </c>
      <c r="B214" s="121" t="s">
        <v>473</v>
      </c>
      <c r="C214" s="37">
        <f t="shared" si="54"/>
        <v>163</v>
      </c>
      <c r="D214" s="37">
        <f t="shared" si="54"/>
        <v>0</v>
      </c>
      <c r="E214" s="37">
        <f t="shared" si="54"/>
        <v>0</v>
      </c>
      <c r="F214" s="37">
        <f t="shared" si="55"/>
        <v>163</v>
      </c>
      <c r="G214" s="37">
        <f t="shared" si="56"/>
        <v>0</v>
      </c>
      <c r="H214" s="128">
        <f t="shared" si="57"/>
        <v>0</v>
      </c>
      <c r="I214" s="37">
        <v>143</v>
      </c>
      <c r="J214" s="37"/>
      <c r="K214" s="37">
        <f t="shared" si="68"/>
        <v>0</v>
      </c>
      <c r="L214" s="37">
        <f t="shared" si="66"/>
        <v>143</v>
      </c>
      <c r="M214" s="37">
        <f t="shared" si="58"/>
        <v>0</v>
      </c>
      <c r="N214" s="128">
        <f t="shared" si="59"/>
        <v>0</v>
      </c>
      <c r="O214" s="37"/>
      <c r="P214" s="37"/>
      <c r="Q214" s="37"/>
      <c r="R214" s="37"/>
      <c r="S214" s="37">
        <f t="shared" si="60"/>
        <v>0</v>
      </c>
      <c r="T214" s="128">
        <f t="shared" si="61"/>
        <v>0</v>
      </c>
      <c r="U214" s="37">
        <v>20</v>
      </c>
      <c r="V214" s="37"/>
      <c r="W214" s="37"/>
      <c r="X214" s="37">
        <v>20</v>
      </c>
      <c r="Y214" s="37">
        <f t="shared" si="62"/>
        <v>0</v>
      </c>
      <c r="Z214" s="128">
        <f t="shared" si="63"/>
        <v>0</v>
      </c>
      <c r="AE214" s="37"/>
      <c r="AF214" s="37"/>
      <c r="AG214" s="37"/>
      <c r="AH214" s="37"/>
      <c r="AJ214" s="281" t="e">
        <f t="shared" si="64"/>
        <v>#N/A</v>
      </c>
    </row>
    <row r="215" spans="1:36" ht="20.100000000000001" hidden="1" customHeight="1" outlineLevel="2">
      <c r="A215" s="36" t="s">
        <v>2297</v>
      </c>
      <c r="B215" s="121" t="s">
        <v>474</v>
      </c>
      <c r="C215" s="37">
        <f t="shared" si="54"/>
        <v>12</v>
      </c>
      <c r="D215" s="37">
        <f t="shared" si="54"/>
        <v>0</v>
      </c>
      <c r="E215" s="37">
        <f t="shared" si="54"/>
        <v>0</v>
      </c>
      <c r="F215" s="37">
        <f t="shared" si="55"/>
        <v>12</v>
      </c>
      <c r="G215" s="37">
        <f t="shared" si="56"/>
        <v>0</v>
      </c>
      <c r="H215" s="128">
        <f t="shared" si="57"/>
        <v>0</v>
      </c>
      <c r="I215" s="37">
        <v>12</v>
      </c>
      <c r="J215" s="37"/>
      <c r="K215" s="37">
        <f t="shared" si="68"/>
        <v>0</v>
      </c>
      <c r="L215" s="37">
        <f t="shared" si="66"/>
        <v>12</v>
      </c>
      <c r="M215" s="37">
        <f t="shared" si="58"/>
        <v>0</v>
      </c>
      <c r="N215" s="128">
        <f t="shared" si="59"/>
        <v>0</v>
      </c>
      <c r="O215" s="37"/>
      <c r="P215" s="37"/>
      <c r="Q215" s="37"/>
      <c r="R215" s="37"/>
      <c r="S215" s="37">
        <f t="shared" si="60"/>
        <v>0</v>
      </c>
      <c r="T215" s="128">
        <f t="shared" si="61"/>
        <v>0</v>
      </c>
      <c r="U215" s="37">
        <v>0</v>
      </c>
      <c r="V215" s="37"/>
      <c r="W215" s="37"/>
      <c r="X215" s="37">
        <v>0</v>
      </c>
      <c r="Y215" s="37">
        <f t="shared" si="62"/>
        <v>0</v>
      </c>
      <c r="Z215" s="128">
        <f t="shared" si="63"/>
        <v>0</v>
      </c>
      <c r="AE215" s="37"/>
      <c r="AF215" s="37"/>
      <c r="AG215" s="37"/>
      <c r="AH215" s="37"/>
      <c r="AJ215" s="281" t="e">
        <f t="shared" si="64"/>
        <v>#N/A</v>
      </c>
    </row>
    <row r="216" spans="1:36" ht="20.100000000000001" hidden="1" customHeight="1" outlineLevel="2">
      <c r="A216" s="36" t="s">
        <v>2298</v>
      </c>
      <c r="B216" s="121" t="s">
        <v>597</v>
      </c>
      <c r="C216" s="37">
        <f t="shared" si="54"/>
        <v>0</v>
      </c>
      <c r="D216" s="37">
        <f t="shared" si="54"/>
        <v>0</v>
      </c>
      <c r="E216" s="37">
        <f t="shared" si="54"/>
        <v>0</v>
      </c>
      <c r="F216" s="37">
        <f t="shared" si="55"/>
        <v>0</v>
      </c>
      <c r="G216" s="37">
        <f t="shared" si="56"/>
        <v>0</v>
      </c>
      <c r="H216" s="128">
        <f t="shared" si="57"/>
        <v>0</v>
      </c>
      <c r="I216" s="37">
        <v>0</v>
      </c>
      <c r="J216" s="37"/>
      <c r="K216" s="37">
        <f t="shared" si="68"/>
        <v>0</v>
      </c>
      <c r="L216" s="37">
        <f t="shared" si="66"/>
        <v>0</v>
      </c>
      <c r="M216" s="37">
        <f t="shared" si="58"/>
        <v>0</v>
      </c>
      <c r="N216" s="128">
        <f t="shared" si="59"/>
        <v>0</v>
      </c>
      <c r="O216" s="37"/>
      <c r="P216" s="37"/>
      <c r="Q216" s="37"/>
      <c r="R216" s="37"/>
      <c r="S216" s="37">
        <f t="shared" si="60"/>
        <v>0</v>
      </c>
      <c r="T216" s="128">
        <f t="shared" si="61"/>
        <v>0</v>
      </c>
      <c r="U216" s="37">
        <v>0</v>
      </c>
      <c r="V216" s="37"/>
      <c r="W216" s="37"/>
      <c r="X216" s="37">
        <v>0</v>
      </c>
      <c r="Y216" s="37">
        <f t="shared" si="62"/>
        <v>0</v>
      </c>
      <c r="Z216" s="128">
        <f t="shared" si="63"/>
        <v>0</v>
      </c>
      <c r="AE216" s="37"/>
      <c r="AF216" s="37"/>
      <c r="AG216" s="37"/>
      <c r="AH216" s="37"/>
      <c r="AJ216" s="281" t="e">
        <f t="shared" si="64"/>
        <v>#N/A</v>
      </c>
    </row>
    <row r="217" spans="1:36" ht="20.100000000000001" hidden="1" customHeight="1" outlineLevel="2">
      <c r="A217" s="36" t="s">
        <v>2299</v>
      </c>
      <c r="B217" s="121" t="s">
        <v>598</v>
      </c>
      <c r="C217" s="37">
        <f t="shared" si="54"/>
        <v>0</v>
      </c>
      <c r="D217" s="37">
        <f t="shared" si="54"/>
        <v>0</v>
      </c>
      <c r="E217" s="37">
        <f t="shared" si="54"/>
        <v>0</v>
      </c>
      <c r="F217" s="37">
        <f t="shared" si="55"/>
        <v>0</v>
      </c>
      <c r="G217" s="37">
        <f t="shared" si="56"/>
        <v>0</v>
      </c>
      <c r="H217" s="128">
        <f t="shared" si="57"/>
        <v>0</v>
      </c>
      <c r="I217" s="37">
        <v>0</v>
      </c>
      <c r="J217" s="37"/>
      <c r="K217" s="37">
        <f t="shared" si="68"/>
        <v>0</v>
      </c>
      <c r="L217" s="37">
        <f t="shared" si="66"/>
        <v>0</v>
      </c>
      <c r="M217" s="37">
        <f t="shared" si="58"/>
        <v>0</v>
      </c>
      <c r="N217" s="128">
        <f t="shared" si="59"/>
        <v>0</v>
      </c>
      <c r="O217" s="37"/>
      <c r="P217" s="37"/>
      <c r="Q217" s="37"/>
      <c r="R217" s="37"/>
      <c r="S217" s="37">
        <f t="shared" si="60"/>
        <v>0</v>
      </c>
      <c r="T217" s="128">
        <f t="shared" si="61"/>
        <v>0</v>
      </c>
      <c r="U217" s="37">
        <v>0</v>
      </c>
      <c r="V217" s="37"/>
      <c r="W217" s="37"/>
      <c r="X217" s="37">
        <v>0</v>
      </c>
      <c r="Y217" s="37">
        <f t="shared" si="62"/>
        <v>0</v>
      </c>
      <c r="Z217" s="128">
        <f t="shared" si="63"/>
        <v>0</v>
      </c>
      <c r="AE217" s="37"/>
      <c r="AF217" s="37"/>
      <c r="AG217" s="37"/>
      <c r="AH217" s="37"/>
      <c r="AJ217" s="281" t="e">
        <f t="shared" si="64"/>
        <v>#N/A</v>
      </c>
    </row>
    <row r="218" spans="1:36" ht="20.100000000000001" hidden="1" customHeight="1" outlineLevel="2">
      <c r="A218" s="36" t="s">
        <v>2300</v>
      </c>
      <c r="B218" s="121" t="s">
        <v>481</v>
      </c>
      <c r="C218" s="37">
        <f t="shared" si="54"/>
        <v>0</v>
      </c>
      <c r="D218" s="37">
        <f t="shared" si="54"/>
        <v>0</v>
      </c>
      <c r="E218" s="37">
        <f t="shared" si="54"/>
        <v>0</v>
      </c>
      <c r="F218" s="37">
        <f t="shared" si="55"/>
        <v>0</v>
      </c>
      <c r="G218" s="37">
        <f t="shared" si="56"/>
        <v>0</v>
      </c>
      <c r="H218" s="128">
        <f t="shared" si="57"/>
        <v>0</v>
      </c>
      <c r="I218" s="37">
        <v>0</v>
      </c>
      <c r="J218" s="37"/>
      <c r="K218" s="37">
        <f t="shared" si="68"/>
        <v>0</v>
      </c>
      <c r="L218" s="37">
        <f t="shared" si="66"/>
        <v>0</v>
      </c>
      <c r="M218" s="37">
        <f t="shared" si="58"/>
        <v>0</v>
      </c>
      <c r="N218" s="128">
        <f t="shared" si="59"/>
        <v>0</v>
      </c>
      <c r="O218" s="37"/>
      <c r="P218" s="37"/>
      <c r="Q218" s="37"/>
      <c r="R218" s="37"/>
      <c r="S218" s="37">
        <f t="shared" si="60"/>
        <v>0</v>
      </c>
      <c r="T218" s="128">
        <f t="shared" si="61"/>
        <v>0</v>
      </c>
      <c r="U218" s="37">
        <v>0</v>
      </c>
      <c r="V218" s="37"/>
      <c r="W218" s="37"/>
      <c r="X218" s="37">
        <v>0</v>
      </c>
      <c r="Y218" s="37">
        <f t="shared" si="62"/>
        <v>0</v>
      </c>
      <c r="Z218" s="128">
        <f t="shared" si="63"/>
        <v>0</v>
      </c>
      <c r="AE218" s="37"/>
      <c r="AF218" s="37"/>
      <c r="AG218" s="37"/>
      <c r="AH218" s="37"/>
      <c r="AJ218" s="281" t="e">
        <f t="shared" si="64"/>
        <v>#N/A</v>
      </c>
    </row>
    <row r="219" spans="1:36" ht="20.100000000000001" hidden="1" customHeight="1" outlineLevel="2">
      <c r="A219" s="36" t="s">
        <v>2301</v>
      </c>
      <c r="B219" s="121" t="s">
        <v>599</v>
      </c>
      <c r="C219" s="37">
        <f t="shared" si="54"/>
        <v>327</v>
      </c>
      <c r="D219" s="37">
        <f t="shared" si="54"/>
        <v>0</v>
      </c>
      <c r="E219" s="37">
        <f t="shared" si="54"/>
        <v>0</v>
      </c>
      <c r="F219" s="37">
        <f t="shared" si="55"/>
        <v>327</v>
      </c>
      <c r="G219" s="37">
        <f t="shared" si="56"/>
        <v>0</v>
      </c>
      <c r="H219" s="128">
        <f t="shared" si="57"/>
        <v>0</v>
      </c>
      <c r="I219" s="37">
        <v>327</v>
      </c>
      <c r="J219" s="37"/>
      <c r="K219" s="37">
        <f t="shared" si="68"/>
        <v>0</v>
      </c>
      <c r="L219" s="37">
        <f t="shared" si="66"/>
        <v>327</v>
      </c>
      <c r="M219" s="37">
        <f t="shared" si="58"/>
        <v>0</v>
      </c>
      <c r="N219" s="128">
        <f t="shared" si="59"/>
        <v>0</v>
      </c>
      <c r="O219" s="37"/>
      <c r="P219" s="37"/>
      <c r="Q219" s="37"/>
      <c r="R219" s="37"/>
      <c r="S219" s="37">
        <f t="shared" si="60"/>
        <v>0</v>
      </c>
      <c r="T219" s="128">
        <f t="shared" si="61"/>
        <v>0</v>
      </c>
      <c r="U219" s="37">
        <v>0</v>
      </c>
      <c r="V219" s="37"/>
      <c r="W219" s="37"/>
      <c r="X219" s="37">
        <v>0</v>
      </c>
      <c r="Y219" s="37">
        <f t="shared" si="62"/>
        <v>0</v>
      </c>
      <c r="Z219" s="128">
        <f t="shared" si="63"/>
        <v>0</v>
      </c>
      <c r="AE219" s="37"/>
      <c r="AF219" s="37"/>
      <c r="AG219" s="37"/>
      <c r="AH219" s="37"/>
      <c r="AJ219" s="281">
        <f t="shared" si="64"/>
        <v>-4</v>
      </c>
    </row>
    <row r="220" spans="1:36" ht="20.100000000000001" hidden="1" customHeight="1" outlineLevel="1" collapsed="1">
      <c r="A220" s="34" t="s">
        <v>2302</v>
      </c>
      <c r="B220" s="121" t="s">
        <v>600</v>
      </c>
      <c r="C220" s="35">
        <f t="shared" si="54"/>
        <v>1795</v>
      </c>
      <c r="D220" s="35">
        <f t="shared" si="54"/>
        <v>0</v>
      </c>
      <c r="E220" s="35">
        <f t="shared" si="54"/>
        <v>24</v>
      </c>
      <c r="F220" s="35">
        <f t="shared" si="55"/>
        <v>1819</v>
      </c>
      <c r="G220" s="35">
        <f t="shared" si="56"/>
        <v>24</v>
      </c>
      <c r="H220" s="127">
        <f t="shared" si="57"/>
        <v>1.3370473537604457</v>
      </c>
      <c r="I220" s="35">
        <f>SUM(I221:I226)</f>
        <v>1754</v>
      </c>
      <c r="J220" s="35">
        <f>SUM(J221:J226)</f>
        <v>0</v>
      </c>
      <c r="K220" s="35">
        <f>SUM(K221:K226)</f>
        <v>30</v>
      </c>
      <c r="L220" s="35">
        <f t="shared" si="66"/>
        <v>1784</v>
      </c>
      <c r="M220" s="35">
        <f t="shared" si="58"/>
        <v>30</v>
      </c>
      <c r="N220" s="127">
        <f t="shared" si="59"/>
        <v>1.7103762827822122</v>
      </c>
      <c r="O220" s="35">
        <f>SUM(O221:O226)</f>
        <v>0</v>
      </c>
      <c r="P220" s="35">
        <f>SUM(P221:P226)</f>
        <v>0</v>
      </c>
      <c r="Q220" s="35">
        <f>SUM(Q221:Q226)</f>
        <v>0</v>
      </c>
      <c r="R220" s="35">
        <f>SUM(R221:R226)</f>
        <v>0</v>
      </c>
      <c r="S220" s="35">
        <f t="shared" si="60"/>
        <v>0</v>
      </c>
      <c r="T220" s="127">
        <f t="shared" si="61"/>
        <v>0</v>
      </c>
      <c r="U220" s="35">
        <f>SUM(U221:U226)</f>
        <v>41</v>
      </c>
      <c r="V220" s="35">
        <f>SUM(V221:V226)</f>
        <v>0</v>
      </c>
      <c r="W220" s="35">
        <f>SUM(W221:W226)</f>
        <v>-6</v>
      </c>
      <c r="X220" s="35">
        <f>SUM(X221:X226)</f>
        <v>35</v>
      </c>
      <c r="Y220" s="35">
        <f t="shared" si="62"/>
        <v>-6</v>
      </c>
      <c r="Z220" s="127">
        <f t="shared" si="63"/>
        <v>-14.634146341463413</v>
      </c>
      <c r="AE220" s="35">
        <f>SUM(AE221:AE226)</f>
        <v>0</v>
      </c>
      <c r="AF220" s="35">
        <f>SUM(AF221:AF226)</f>
        <v>30</v>
      </c>
      <c r="AG220" s="35">
        <f>SUM(AG221:AG226)</f>
        <v>0</v>
      </c>
      <c r="AH220" s="35">
        <f>SUM(AH221:AH226)</f>
        <v>0</v>
      </c>
      <c r="AJ220" s="281" t="e">
        <f t="shared" si="64"/>
        <v>#N/A</v>
      </c>
    </row>
    <row r="221" spans="1:36" ht="20.100000000000001" hidden="1" customHeight="1" outlineLevel="2">
      <c r="A221" s="36" t="s">
        <v>2303</v>
      </c>
      <c r="B221" s="121" t="s">
        <v>472</v>
      </c>
      <c r="C221" s="37">
        <f t="shared" si="54"/>
        <v>912</v>
      </c>
      <c r="D221" s="37">
        <f t="shared" si="54"/>
        <v>0</v>
      </c>
      <c r="E221" s="37">
        <f t="shared" si="54"/>
        <v>0</v>
      </c>
      <c r="F221" s="37">
        <f t="shared" si="55"/>
        <v>912</v>
      </c>
      <c r="G221" s="37">
        <f t="shared" si="56"/>
        <v>0</v>
      </c>
      <c r="H221" s="128">
        <f t="shared" si="57"/>
        <v>0</v>
      </c>
      <c r="I221" s="37">
        <v>877</v>
      </c>
      <c r="J221" s="37"/>
      <c r="K221" s="37">
        <f t="shared" ref="K221:K226" si="69">SUM(AE221:AH221)</f>
        <v>0</v>
      </c>
      <c r="L221" s="37">
        <f t="shared" si="66"/>
        <v>877</v>
      </c>
      <c r="M221" s="37">
        <f t="shared" si="58"/>
        <v>0</v>
      </c>
      <c r="N221" s="128">
        <f t="shared" si="59"/>
        <v>0</v>
      </c>
      <c r="O221" s="37"/>
      <c r="P221" s="37"/>
      <c r="Q221" s="37"/>
      <c r="R221" s="37"/>
      <c r="S221" s="37">
        <f t="shared" si="60"/>
        <v>0</v>
      </c>
      <c r="T221" s="128">
        <f t="shared" si="61"/>
        <v>0</v>
      </c>
      <c r="U221" s="37">
        <v>35</v>
      </c>
      <c r="V221" s="37"/>
      <c r="W221" s="37"/>
      <c r="X221" s="37">
        <v>35</v>
      </c>
      <c r="Y221" s="37">
        <f t="shared" si="62"/>
        <v>0</v>
      </c>
      <c r="Z221" s="128">
        <f t="shared" si="63"/>
        <v>0</v>
      </c>
      <c r="AE221" s="37"/>
      <c r="AF221" s="37"/>
      <c r="AG221" s="37"/>
      <c r="AH221" s="37"/>
      <c r="AJ221" s="281" t="e">
        <f t="shared" si="64"/>
        <v>#N/A</v>
      </c>
    </row>
    <row r="222" spans="1:36" ht="20.100000000000001" hidden="1" customHeight="1" outlineLevel="2">
      <c r="A222" s="36" t="s">
        <v>2304</v>
      </c>
      <c r="B222" s="121" t="s">
        <v>473</v>
      </c>
      <c r="C222" s="37">
        <f t="shared" si="54"/>
        <v>859</v>
      </c>
      <c r="D222" s="37">
        <f t="shared" si="54"/>
        <v>0</v>
      </c>
      <c r="E222" s="37">
        <f t="shared" si="54"/>
        <v>24</v>
      </c>
      <c r="F222" s="37">
        <f t="shared" si="55"/>
        <v>883</v>
      </c>
      <c r="G222" s="37">
        <f t="shared" si="56"/>
        <v>24</v>
      </c>
      <c r="H222" s="128">
        <f t="shared" si="57"/>
        <v>2.7939464493597206</v>
      </c>
      <c r="I222" s="37">
        <v>853</v>
      </c>
      <c r="J222" s="37"/>
      <c r="K222" s="37">
        <f t="shared" si="69"/>
        <v>30</v>
      </c>
      <c r="L222" s="37">
        <f t="shared" si="66"/>
        <v>883</v>
      </c>
      <c r="M222" s="37">
        <f t="shared" si="58"/>
        <v>30</v>
      </c>
      <c r="N222" s="128">
        <f t="shared" si="59"/>
        <v>3.5169988276670576</v>
      </c>
      <c r="O222" s="37"/>
      <c r="P222" s="37"/>
      <c r="Q222" s="37"/>
      <c r="R222" s="37"/>
      <c r="S222" s="37">
        <f t="shared" si="60"/>
        <v>0</v>
      </c>
      <c r="T222" s="128">
        <f t="shared" si="61"/>
        <v>0</v>
      </c>
      <c r="U222" s="37">
        <v>6</v>
      </c>
      <c r="V222" s="37"/>
      <c r="W222" s="37">
        <v>-6</v>
      </c>
      <c r="X222" s="37"/>
      <c r="Y222" s="37">
        <f t="shared" si="62"/>
        <v>-6</v>
      </c>
      <c r="Z222" s="128">
        <f t="shared" si="63"/>
        <v>-100</v>
      </c>
      <c r="AE222" s="37"/>
      <c r="AF222" s="37">
        <v>30</v>
      </c>
      <c r="AG222" s="37"/>
      <c r="AH222" s="37"/>
      <c r="AJ222" s="281" t="e">
        <f t="shared" si="64"/>
        <v>#N/A</v>
      </c>
    </row>
    <row r="223" spans="1:36" ht="20.100000000000001" hidden="1" customHeight="1" outlineLevel="2">
      <c r="A223" s="36" t="s">
        <v>2305</v>
      </c>
      <c r="B223" s="121" t="s">
        <v>474</v>
      </c>
      <c r="C223" s="37">
        <f t="shared" si="54"/>
        <v>24</v>
      </c>
      <c r="D223" s="37">
        <f t="shared" si="54"/>
        <v>0</v>
      </c>
      <c r="E223" s="37">
        <f t="shared" si="54"/>
        <v>0</v>
      </c>
      <c r="F223" s="37">
        <f t="shared" si="55"/>
        <v>24</v>
      </c>
      <c r="G223" s="37">
        <f t="shared" si="56"/>
        <v>0</v>
      </c>
      <c r="H223" s="128">
        <f t="shared" si="57"/>
        <v>0</v>
      </c>
      <c r="I223" s="37">
        <v>24</v>
      </c>
      <c r="J223" s="37"/>
      <c r="K223" s="37">
        <f t="shared" si="69"/>
        <v>0</v>
      </c>
      <c r="L223" s="37">
        <f t="shared" si="66"/>
        <v>24</v>
      </c>
      <c r="M223" s="37">
        <f t="shared" si="58"/>
        <v>0</v>
      </c>
      <c r="N223" s="128">
        <f t="shared" si="59"/>
        <v>0</v>
      </c>
      <c r="O223" s="37"/>
      <c r="P223" s="37"/>
      <c r="Q223" s="37"/>
      <c r="R223" s="37"/>
      <c r="S223" s="37">
        <f t="shared" si="60"/>
        <v>0</v>
      </c>
      <c r="T223" s="128">
        <f t="shared" si="61"/>
        <v>0</v>
      </c>
      <c r="U223" s="37">
        <v>0</v>
      </c>
      <c r="V223" s="37"/>
      <c r="W223" s="37"/>
      <c r="X223" s="37">
        <v>0</v>
      </c>
      <c r="Y223" s="37">
        <f t="shared" si="62"/>
        <v>0</v>
      </c>
      <c r="Z223" s="128">
        <f t="shared" si="63"/>
        <v>0</v>
      </c>
      <c r="AE223" s="37"/>
      <c r="AF223" s="37"/>
      <c r="AG223" s="37"/>
      <c r="AH223" s="37"/>
      <c r="AJ223" s="281" t="e">
        <f t="shared" si="64"/>
        <v>#N/A</v>
      </c>
    </row>
    <row r="224" spans="1:36" ht="20.100000000000001" hidden="1" customHeight="1" outlineLevel="2">
      <c r="A224" s="36" t="s">
        <v>2306</v>
      </c>
      <c r="B224" s="121" t="s">
        <v>601</v>
      </c>
      <c r="C224" s="37">
        <f t="shared" si="54"/>
        <v>0</v>
      </c>
      <c r="D224" s="37">
        <f t="shared" si="54"/>
        <v>0</v>
      </c>
      <c r="E224" s="37">
        <f t="shared" si="54"/>
        <v>0</v>
      </c>
      <c r="F224" s="37">
        <f t="shared" si="55"/>
        <v>0</v>
      </c>
      <c r="G224" s="37">
        <f t="shared" si="56"/>
        <v>0</v>
      </c>
      <c r="H224" s="128">
        <f t="shared" si="57"/>
        <v>0</v>
      </c>
      <c r="I224" s="37">
        <v>0</v>
      </c>
      <c r="J224" s="37"/>
      <c r="K224" s="37">
        <f t="shared" si="69"/>
        <v>0</v>
      </c>
      <c r="L224" s="37">
        <f t="shared" si="66"/>
        <v>0</v>
      </c>
      <c r="M224" s="37">
        <f t="shared" si="58"/>
        <v>0</v>
      </c>
      <c r="N224" s="128">
        <f t="shared" si="59"/>
        <v>0</v>
      </c>
      <c r="O224" s="37"/>
      <c r="P224" s="37"/>
      <c r="Q224" s="37"/>
      <c r="R224" s="37"/>
      <c r="S224" s="37">
        <f t="shared" si="60"/>
        <v>0</v>
      </c>
      <c r="T224" s="128">
        <f t="shared" si="61"/>
        <v>0</v>
      </c>
      <c r="U224" s="37">
        <v>0</v>
      </c>
      <c r="V224" s="37"/>
      <c r="W224" s="37"/>
      <c r="X224" s="37">
        <v>0</v>
      </c>
      <c r="Y224" s="37">
        <f t="shared" si="62"/>
        <v>0</v>
      </c>
      <c r="Z224" s="128">
        <f t="shared" si="63"/>
        <v>0</v>
      </c>
      <c r="AE224" s="37"/>
      <c r="AF224" s="37"/>
      <c r="AG224" s="37"/>
      <c r="AH224" s="37"/>
      <c r="AJ224" s="281" t="e">
        <f t="shared" si="64"/>
        <v>#N/A</v>
      </c>
    </row>
    <row r="225" spans="1:36" ht="20.100000000000001" hidden="1" customHeight="1" outlineLevel="2">
      <c r="A225" s="36" t="s">
        <v>2307</v>
      </c>
      <c r="B225" s="121" t="s">
        <v>481</v>
      </c>
      <c r="C225" s="37">
        <f t="shared" si="54"/>
        <v>0</v>
      </c>
      <c r="D225" s="37">
        <f t="shared" si="54"/>
        <v>0</v>
      </c>
      <c r="E225" s="37">
        <f t="shared" si="54"/>
        <v>0</v>
      </c>
      <c r="F225" s="37">
        <f t="shared" si="55"/>
        <v>0</v>
      </c>
      <c r="G225" s="37">
        <f t="shared" si="56"/>
        <v>0</v>
      </c>
      <c r="H225" s="128">
        <f t="shared" si="57"/>
        <v>0</v>
      </c>
      <c r="I225" s="37">
        <v>0</v>
      </c>
      <c r="J225" s="37"/>
      <c r="K225" s="37">
        <f t="shared" si="69"/>
        <v>0</v>
      </c>
      <c r="L225" s="37">
        <f t="shared" si="66"/>
        <v>0</v>
      </c>
      <c r="M225" s="37">
        <f t="shared" si="58"/>
        <v>0</v>
      </c>
      <c r="N225" s="128">
        <f t="shared" si="59"/>
        <v>0</v>
      </c>
      <c r="O225" s="37"/>
      <c r="P225" s="37"/>
      <c r="Q225" s="37"/>
      <c r="R225" s="37"/>
      <c r="S225" s="37">
        <f t="shared" si="60"/>
        <v>0</v>
      </c>
      <c r="T225" s="128">
        <f t="shared" si="61"/>
        <v>0</v>
      </c>
      <c r="U225" s="37">
        <v>0</v>
      </c>
      <c r="V225" s="37"/>
      <c r="W225" s="37"/>
      <c r="X225" s="37">
        <v>0</v>
      </c>
      <c r="Y225" s="37">
        <f t="shared" si="62"/>
        <v>0</v>
      </c>
      <c r="Z225" s="128">
        <f t="shared" si="63"/>
        <v>0</v>
      </c>
      <c r="AE225" s="37"/>
      <c r="AF225" s="37"/>
      <c r="AG225" s="37"/>
      <c r="AH225" s="37"/>
      <c r="AJ225" s="281" t="e">
        <f t="shared" si="64"/>
        <v>#N/A</v>
      </c>
    </row>
    <row r="226" spans="1:36" ht="20.100000000000001" hidden="1" customHeight="1" outlineLevel="2">
      <c r="A226" s="36" t="s">
        <v>2308</v>
      </c>
      <c r="B226" s="121" t="s">
        <v>602</v>
      </c>
      <c r="C226" s="37">
        <f t="shared" si="54"/>
        <v>0</v>
      </c>
      <c r="D226" s="37">
        <f t="shared" si="54"/>
        <v>0</v>
      </c>
      <c r="E226" s="37">
        <f t="shared" si="54"/>
        <v>0</v>
      </c>
      <c r="F226" s="37">
        <f t="shared" si="55"/>
        <v>0</v>
      </c>
      <c r="G226" s="37">
        <f t="shared" si="56"/>
        <v>0</v>
      </c>
      <c r="H226" s="128">
        <f t="shared" si="57"/>
        <v>0</v>
      </c>
      <c r="I226" s="37">
        <v>0</v>
      </c>
      <c r="J226" s="37"/>
      <c r="K226" s="37">
        <f t="shared" si="69"/>
        <v>0</v>
      </c>
      <c r="L226" s="37">
        <f t="shared" si="66"/>
        <v>0</v>
      </c>
      <c r="M226" s="37">
        <f t="shared" si="58"/>
        <v>0</v>
      </c>
      <c r="N226" s="128">
        <f t="shared" si="59"/>
        <v>0</v>
      </c>
      <c r="O226" s="37"/>
      <c r="P226" s="37"/>
      <c r="Q226" s="37"/>
      <c r="R226" s="37"/>
      <c r="S226" s="37">
        <f t="shared" si="60"/>
        <v>0</v>
      </c>
      <c r="T226" s="128">
        <f t="shared" si="61"/>
        <v>0</v>
      </c>
      <c r="U226" s="37">
        <v>0</v>
      </c>
      <c r="V226" s="37"/>
      <c r="W226" s="37"/>
      <c r="X226" s="37">
        <v>0</v>
      </c>
      <c r="Y226" s="37">
        <f t="shared" si="62"/>
        <v>0</v>
      </c>
      <c r="Z226" s="128">
        <f t="shared" si="63"/>
        <v>0</v>
      </c>
      <c r="AE226" s="37"/>
      <c r="AF226" s="37"/>
      <c r="AG226" s="37"/>
      <c r="AH226" s="37"/>
      <c r="AJ226" s="281" t="e">
        <f t="shared" si="64"/>
        <v>#N/A</v>
      </c>
    </row>
    <row r="227" spans="1:36" ht="20.100000000000001" hidden="1" customHeight="1" outlineLevel="1" collapsed="1">
      <c r="A227" s="34" t="s">
        <v>2309</v>
      </c>
      <c r="B227" s="121" t="s">
        <v>603</v>
      </c>
      <c r="C227" s="35">
        <f t="shared" si="54"/>
        <v>1271</v>
      </c>
      <c r="D227" s="35">
        <f t="shared" si="54"/>
        <v>0</v>
      </c>
      <c r="E227" s="35">
        <f t="shared" si="54"/>
        <v>15</v>
      </c>
      <c r="F227" s="35">
        <f t="shared" si="55"/>
        <v>1286</v>
      </c>
      <c r="G227" s="35">
        <f t="shared" si="56"/>
        <v>15</v>
      </c>
      <c r="H227" s="127">
        <f t="shared" si="57"/>
        <v>1.1801730920535012</v>
      </c>
      <c r="I227" s="35">
        <f>SUM(I228:I232)</f>
        <v>1132</v>
      </c>
      <c r="J227" s="35">
        <f>SUM(J228:J232)</f>
        <v>0</v>
      </c>
      <c r="K227" s="35">
        <f>SUM(K228:K232)</f>
        <v>0</v>
      </c>
      <c r="L227" s="35">
        <f t="shared" si="66"/>
        <v>1132</v>
      </c>
      <c r="M227" s="35">
        <f t="shared" si="58"/>
        <v>0</v>
      </c>
      <c r="N227" s="127">
        <f t="shared" si="59"/>
        <v>0</v>
      </c>
      <c r="O227" s="35">
        <f>SUM(O228:O232)</f>
        <v>0</v>
      </c>
      <c r="P227" s="35">
        <f>SUM(P228:P232)</f>
        <v>0</v>
      </c>
      <c r="Q227" s="35">
        <f>SUM(Q228:Q232)</f>
        <v>0</v>
      </c>
      <c r="R227" s="35">
        <f>SUM(R228:R232)</f>
        <v>0</v>
      </c>
      <c r="S227" s="35">
        <f t="shared" si="60"/>
        <v>0</v>
      </c>
      <c r="T227" s="127">
        <f t="shared" si="61"/>
        <v>0</v>
      </c>
      <c r="U227" s="35">
        <f>SUM(U228:U232)</f>
        <v>139</v>
      </c>
      <c r="V227" s="35">
        <f>SUM(V228:V232)</f>
        <v>0</v>
      </c>
      <c r="W227" s="35">
        <f>SUM(W228:W232)</f>
        <v>15</v>
      </c>
      <c r="X227" s="35">
        <f>SUM(X228:X232)</f>
        <v>154</v>
      </c>
      <c r="Y227" s="35">
        <f t="shared" si="62"/>
        <v>15</v>
      </c>
      <c r="Z227" s="127">
        <f t="shared" si="63"/>
        <v>10.791366906474821</v>
      </c>
      <c r="AE227" s="35">
        <f>SUM(AE228:AE232)</f>
        <v>0</v>
      </c>
      <c r="AF227" s="35">
        <f>SUM(AF228:AF232)</f>
        <v>0</v>
      </c>
      <c r="AG227" s="35">
        <f>SUM(AG228:AG232)</f>
        <v>0</v>
      </c>
      <c r="AH227" s="35">
        <f>SUM(AH228:AH232)</f>
        <v>0</v>
      </c>
      <c r="AJ227" s="281" t="e">
        <f t="shared" si="64"/>
        <v>#N/A</v>
      </c>
    </row>
    <row r="228" spans="1:36" ht="20.100000000000001" hidden="1" customHeight="1" outlineLevel="2">
      <c r="A228" s="36" t="s">
        <v>2310</v>
      </c>
      <c r="B228" s="121" t="s">
        <v>472</v>
      </c>
      <c r="C228" s="37">
        <f t="shared" si="54"/>
        <v>449</v>
      </c>
      <c r="D228" s="37">
        <f t="shared" si="54"/>
        <v>0</v>
      </c>
      <c r="E228" s="37">
        <f t="shared" si="54"/>
        <v>0</v>
      </c>
      <c r="F228" s="37">
        <f t="shared" si="55"/>
        <v>449</v>
      </c>
      <c r="G228" s="37">
        <f t="shared" si="56"/>
        <v>0</v>
      </c>
      <c r="H228" s="128">
        <f t="shared" si="57"/>
        <v>0</v>
      </c>
      <c r="I228" s="37">
        <v>449</v>
      </c>
      <c r="J228" s="37"/>
      <c r="K228" s="37">
        <f t="shared" ref="K228:K232" si="70">SUM(AE228:AH228)</f>
        <v>0</v>
      </c>
      <c r="L228" s="37">
        <f t="shared" si="66"/>
        <v>449</v>
      </c>
      <c r="M228" s="37">
        <f t="shared" si="58"/>
        <v>0</v>
      </c>
      <c r="N228" s="128">
        <f t="shared" si="59"/>
        <v>0</v>
      </c>
      <c r="O228" s="37"/>
      <c r="P228" s="37"/>
      <c r="Q228" s="37"/>
      <c r="R228" s="37"/>
      <c r="S228" s="37">
        <f t="shared" si="60"/>
        <v>0</v>
      </c>
      <c r="T228" s="128">
        <f t="shared" si="61"/>
        <v>0</v>
      </c>
      <c r="U228" s="37"/>
      <c r="V228" s="37"/>
      <c r="W228" s="37"/>
      <c r="X228" s="37"/>
      <c r="Y228" s="37">
        <f t="shared" si="62"/>
        <v>0</v>
      </c>
      <c r="Z228" s="128">
        <f t="shared" si="63"/>
        <v>0</v>
      </c>
      <c r="AE228" s="37"/>
      <c r="AF228" s="37"/>
      <c r="AG228" s="37"/>
      <c r="AH228" s="37"/>
      <c r="AJ228" s="281" t="e">
        <f t="shared" si="64"/>
        <v>#N/A</v>
      </c>
    </row>
    <row r="229" spans="1:36" ht="20.100000000000001" hidden="1" customHeight="1" outlineLevel="2">
      <c r="A229" s="36" t="s">
        <v>2311</v>
      </c>
      <c r="B229" s="121" t="s">
        <v>473</v>
      </c>
      <c r="C229" s="37">
        <f t="shared" si="54"/>
        <v>607</v>
      </c>
      <c r="D229" s="37">
        <f t="shared" si="54"/>
        <v>0</v>
      </c>
      <c r="E229" s="37">
        <f t="shared" si="54"/>
        <v>0</v>
      </c>
      <c r="F229" s="37">
        <f t="shared" si="55"/>
        <v>607</v>
      </c>
      <c r="G229" s="37">
        <f t="shared" si="56"/>
        <v>0</v>
      </c>
      <c r="H229" s="128">
        <f t="shared" si="57"/>
        <v>0</v>
      </c>
      <c r="I229" s="37">
        <v>603</v>
      </c>
      <c r="J229" s="37"/>
      <c r="K229" s="37">
        <f t="shared" si="70"/>
        <v>0</v>
      </c>
      <c r="L229" s="37">
        <f t="shared" si="66"/>
        <v>603</v>
      </c>
      <c r="M229" s="37">
        <f t="shared" si="58"/>
        <v>0</v>
      </c>
      <c r="N229" s="128">
        <f t="shared" si="59"/>
        <v>0</v>
      </c>
      <c r="O229" s="37"/>
      <c r="P229" s="37"/>
      <c r="Q229" s="37"/>
      <c r="R229" s="37"/>
      <c r="S229" s="37">
        <f t="shared" si="60"/>
        <v>0</v>
      </c>
      <c r="T229" s="128">
        <f t="shared" si="61"/>
        <v>0</v>
      </c>
      <c r="U229" s="37">
        <v>4</v>
      </c>
      <c r="V229" s="37"/>
      <c r="W229" s="37"/>
      <c r="X229" s="37">
        <v>4</v>
      </c>
      <c r="Y229" s="37">
        <f t="shared" si="62"/>
        <v>0</v>
      </c>
      <c r="Z229" s="128">
        <f t="shared" si="63"/>
        <v>0</v>
      </c>
      <c r="AE229" s="37"/>
      <c r="AF229" s="37"/>
      <c r="AG229" s="37"/>
      <c r="AH229" s="37"/>
      <c r="AJ229" s="281">
        <f t="shared" si="64"/>
        <v>-14</v>
      </c>
    </row>
    <row r="230" spans="1:36" ht="20.100000000000001" hidden="1" customHeight="1" outlineLevel="2">
      <c r="A230" s="36" t="s">
        <v>2312</v>
      </c>
      <c r="B230" s="121" t="s">
        <v>474</v>
      </c>
      <c r="C230" s="37">
        <f t="shared" si="54"/>
        <v>0</v>
      </c>
      <c r="D230" s="37">
        <f t="shared" si="54"/>
        <v>0</v>
      </c>
      <c r="E230" s="37">
        <f t="shared" si="54"/>
        <v>0</v>
      </c>
      <c r="F230" s="37">
        <f t="shared" si="55"/>
        <v>0</v>
      </c>
      <c r="G230" s="37">
        <f t="shared" si="56"/>
        <v>0</v>
      </c>
      <c r="H230" s="128">
        <f t="shared" si="57"/>
        <v>0</v>
      </c>
      <c r="I230" s="37">
        <v>0</v>
      </c>
      <c r="J230" s="37"/>
      <c r="K230" s="37">
        <f t="shared" si="70"/>
        <v>0</v>
      </c>
      <c r="L230" s="37">
        <f t="shared" si="66"/>
        <v>0</v>
      </c>
      <c r="M230" s="37">
        <f t="shared" si="58"/>
        <v>0</v>
      </c>
      <c r="N230" s="128">
        <f t="shared" si="59"/>
        <v>0</v>
      </c>
      <c r="O230" s="37"/>
      <c r="P230" s="37"/>
      <c r="Q230" s="37"/>
      <c r="R230" s="37"/>
      <c r="S230" s="37">
        <f t="shared" si="60"/>
        <v>0</v>
      </c>
      <c r="T230" s="128">
        <f t="shared" si="61"/>
        <v>0</v>
      </c>
      <c r="U230" s="37"/>
      <c r="V230" s="37"/>
      <c r="W230" s="37"/>
      <c r="X230" s="37"/>
      <c r="Y230" s="37">
        <f t="shared" si="62"/>
        <v>0</v>
      </c>
      <c r="Z230" s="128">
        <f t="shared" si="63"/>
        <v>0</v>
      </c>
      <c r="AE230" s="37"/>
      <c r="AF230" s="37"/>
      <c r="AG230" s="37"/>
      <c r="AH230" s="37"/>
      <c r="AJ230" s="281" t="e">
        <f t="shared" si="64"/>
        <v>#N/A</v>
      </c>
    </row>
    <row r="231" spans="1:36" ht="20.100000000000001" hidden="1" customHeight="1" outlineLevel="2">
      <c r="A231" s="36" t="s">
        <v>2313</v>
      </c>
      <c r="B231" s="121" t="s">
        <v>481</v>
      </c>
      <c r="C231" s="37">
        <f t="shared" si="54"/>
        <v>0</v>
      </c>
      <c r="D231" s="37">
        <f t="shared" si="54"/>
        <v>0</v>
      </c>
      <c r="E231" s="37">
        <f t="shared" si="54"/>
        <v>0</v>
      </c>
      <c r="F231" s="37">
        <f t="shared" si="55"/>
        <v>0</v>
      </c>
      <c r="G231" s="37">
        <f t="shared" si="56"/>
        <v>0</v>
      </c>
      <c r="H231" s="128">
        <f t="shared" si="57"/>
        <v>0</v>
      </c>
      <c r="I231" s="37">
        <v>0</v>
      </c>
      <c r="J231" s="37"/>
      <c r="K231" s="37">
        <f t="shared" si="70"/>
        <v>0</v>
      </c>
      <c r="L231" s="37">
        <f t="shared" si="66"/>
        <v>0</v>
      </c>
      <c r="M231" s="37">
        <f t="shared" si="58"/>
        <v>0</v>
      </c>
      <c r="N231" s="128">
        <f t="shared" si="59"/>
        <v>0</v>
      </c>
      <c r="O231" s="37"/>
      <c r="P231" s="37"/>
      <c r="Q231" s="37"/>
      <c r="R231" s="37"/>
      <c r="S231" s="37">
        <f t="shared" si="60"/>
        <v>0</v>
      </c>
      <c r="T231" s="128">
        <f t="shared" si="61"/>
        <v>0</v>
      </c>
      <c r="U231" s="37"/>
      <c r="V231" s="37"/>
      <c r="W231" s="37"/>
      <c r="X231" s="37"/>
      <c r="Y231" s="37">
        <f t="shared" si="62"/>
        <v>0</v>
      </c>
      <c r="Z231" s="128">
        <f t="shared" si="63"/>
        <v>0</v>
      </c>
      <c r="AE231" s="37"/>
      <c r="AF231" s="37"/>
      <c r="AG231" s="37"/>
      <c r="AH231" s="37"/>
      <c r="AJ231" s="281" t="e">
        <f t="shared" si="64"/>
        <v>#N/A</v>
      </c>
    </row>
    <row r="232" spans="1:36" ht="20.100000000000001" hidden="1" customHeight="1" outlineLevel="2">
      <c r="A232" s="36" t="s">
        <v>2314</v>
      </c>
      <c r="B232" s="121" t="s">
        <v>604</v>
      </c>
      <c r="C232" s="37">
        <f t="shared" si="54"/>
        <v>215</v>
      </c>
      <c r="D232" s="37">
        <f t="shared" si="54"/>
        <v>0</v>
      </c>
      <c r="E232" s="37">
        <f t="shared" si="54"/>
        <v>15</v>
      </c>
      <c r="F232" s="37">
        <f t="shared" si="55"/>
        <v>230</v>
      </c>
      <c r="G232" s="37">
        <f t="shared" si="56"/>
        <v>15</v>
      </c>
      <c r="H232" s="128">
        <f t="shared" si="57"/>
        <v>6.9767441860465116</v>
      </c>
      <c r="I232" s="37">
        <v>80</v>
      </c>
      <c r="J232" s="37"/>
      <c r="K232" s="37">
        <f t="shared" si="70"/>
        <v>0</v>
      </c>
      <c r="L232" s="37">
        <f t="shared" si="66"/>
        <v>80</v>
      </c>
      <c r="M232" s="37">
        <f t="shared" si="58"/>
        <v>0</v>
      </c>
      <c r="N232" s="128">
        <f t="shared" si="59"/>
        <v>0</v>
      </c>
      <c r="O232" s="37"/>
      <c r="P232" s="37"/>
      <c r="Q232" s="37"/>
      <c r="R232" s="37"/>
      <c r="S232" s="37">
        <f t="shared" si="60"/>
        <v>0</v>
      </c>
      <c r="T232" s="128">
        <f t="shared" si="61"/>
        <v>0</v>
      </c>
      <c r="U232" s="37">
        <v>135</v>
      </c>
      <c r="V232" s="37"/>
      <c r="W232" s="37">
        <v>15</v>
      </c>
      <c r="X232" s="37">
        <v>150</v>
      </c>
      <c r="Y232" s="37">
        <f t="shared" si="62"/>
        <v>15</v>
      </c>
      <c r="Z232" s="128">
        <f t="shared" si="63"/>
        <v>11.111111111111111</v>
      </c>
      <c r="AE232" s="37"/>
      <c r="AF232" s="37"/>
      <c r="AG232" s="37"/>
      <c r="AH232" s="37"/>
      <c r="AJ232" s="281" t="e">
        <f t="shared" si="64"/>
        <v>#N/A</v>
      </c>
    </row>
    <row r="233" spans="1:36" ht="20.100000000000001" hidden="1" customHeight="1" outlineLevel="1" collapsed="1">
      <c r="A233" s="34" t="s">
        <v>2315</v>
      </c>
      <c r="B233" s="121" t="s">
        <v>605</v>
      </c>
      <c r="C233" s="35">
        <f t="shared" si="54"/>
        <v>1320</v>
      </c>
      <c r="D233" s="35">
        <f t="shared" si="54"/>
        <v>0</v>
      </c>
      <c r="E233" s="35">
        <f t="shared" si="54"/>
        <v>0</v>
      </c>
      <c r="F233" s="35">
        <f t="shared" si="55"/>
        <v>1320</v>
      </c>
      <c r="G233" s="35">
        <f t="shared" si="56"/>
        <v>0</v>
      </c>
      <c r="H233" s="127">
        <f t="shared" si="57"/>
        <v>0</v>
      </c>
      <c r="I233" s="35">
        <f>SUM(I234:I238)</f>
        <v>1320</v>
      </c>
      <c r="J233" s="35">
        <f>SUM(J234:J238)</f>
        <v>0</v>
      </c>
      <c r="K233" s="35">
        <f>SUM(K234:K238)</f>
        <v>0</v>
      </c>
      <c r="L233" s="35">
        <f t="shared" si="66"/>
        <v>1320</v>
      </c>
      <c r="M233" s="35">
        <f t="shared" si="58"/>
        <v>0</v>
      </c>
      <c r="N233" s="127">
        <f t="shared" si="59"/>
        <v>0</v>
      </c>
      <c r="O233" s="35">
        <f>SUM(O234:O238)</f>
        <v>0</v>
      </c>
      <c r="P233" s="35">
        <f>SUM(P234:P238)</f>
        <v>0</v>
      </c>
      <c r="Q233" s="35">
        <f>SUM(Q234:Q238)</f>
        <v>0</v>
      </c>
      <c r="R233" s="35">
        <f>SUM(R234:R238)</f>
        <v>0</v>
      </c>
      <c r="S233" s="35">
        <f t="shared" si="60"/>
        <v>0</v>
      </c>
      <c r="T233" s="127">
        <f t="shared" si="61"/>
        <v>0</v>
      </c>
      <c r="U233" s="35">
        <f>SUM(U234:U238)</f>
        <v>0</v>
      </c>
      <c r="V233" s="35">
        <f>SUM(V234:V238)</f>
        <v>0</v>
      </c>
      <c r="W233" s="35">
        <f>SUM(W234:W238)</f>
        <v>0</v>
      </c>
      <c r="X233" s="35">
        <f>SUM(X234:X238)</f>
        <v>0</v>
      </c>
      <c r="Y233" s="35">
        <f t="shared" si="62"/>
        <v>0</v>
      </c>
      <c r="Z233" s="127">
        <f t="shared" si="63"/>
        <v>0</v>
      </c>
      <c r="AE233" s="35">
        <f>SUM(AE234:AE238)</f>
        <v>0</v>
      </c>
      <c r="AF233" s="35">
        <f>SUM(AF234:AF238)</f>
        <v>0</v>
      </c>
      <c r="AG233" s="35">
        <f>SUM(AG234:AG238)</f>
        <v>0</v>
      </c>
      <c r="AH233" s="35">
        <f>SUM(AH234:AH238)</f>
        <v>0</v>
      </c>
      <c r="AJ233" s="281" t="e">
        <f t="shared" si="64"/>
        <v>#N/A</v>
      </c>
    </row>
    <row r="234" spans="1:36" ht="20.100000000000001" hidden="1" customHeight="1" outlineLevel="2">
      <c r="A234" s="36" t="s">
        <v>2316</v>
      </c>
      <c r="B234" s="121" t="s">
        <v>472</v>
      </c>
      <c r="C234" s="37">
        <f t="shared" si="54"/>
        <v>317</v>
      </c>
      <c r="D234" s="37">
        <f t="shared" si="54"/>
        <v>0</v>
      </c>
      <c r="E234" s="37">
        <f t="shared" si="54"/>
        <v>0</v>
      </c>
      <c r="F234" s="37">
        <f t="shared" si="55"/>
        <v>317</v>
      </c>
      <c r="G234" s="37">
        <f t="shared" si="56"/>
        <v>0</v>
      </c>
      <c r="H234" s="128">
        <f t="shared" si="57"/>
        <v>0</v>
      </c>
      <c r="I234" s="37">
        <v>317</v>
      </c>
      <c r="J234" s="37"/>
      <c r="K234" s="37">
        <f t="shared" ref="K234:K238" si="71">SUM(AE234:AH234)</f>
        <v>0</v>
      </c>
      <c r="L234" s="37">
        <f t="shared" si="66"/>
        <v>317</v>
      </c>
      <c r="M234" s="37">
        <f t="shared" si="58"/>
        <v>0</v>
      </c>
      <c r="N234" s="128">
        <f t="shared" si="59"/>
        <v>0</v>
      </c>
      <c r="O234" s="37"/>
      <c r="P234" s="37"/>
      <c r="Q234" s="37"/>
      <c r="R234" s="37"/>
      <c r="S234" s="37">
        <f t="shared" si="60"/>
        <v>0</v>
      </c>
      <c r="T234" s="128">
        <f t="shared" si="61"/>
        <v>0</v>
      </c>
      <c r="U234" s="37"/>
      <c r="V234" s="37"/>
      <c r="W234" s="37"/>
      <c r="X234" s="37"/>
      <c r="Y234" s="37">
        <f t="shared" si="62"/>
        <v>0</v>
      </c>
      <c r="Z234" s="128">
        <f t="shared" si="63"/>
        <v>0</v>
      </c>
      <c r="AE234" s="37"/>
      <c r="AF234" s="37"/>
      <c r="AG234" s="37"/>
      <c r="AH234" s="37"/>
      <c r="AJ234" s="281" t="e">
        <f t="shared" si="64"/>
        <v>#N/A</v>
      </c>
    </row>
    <row r="235" spans="1:36" ht="20.100000000000001" hidden="1" customHeight="1" outlineLevel="2">
      <c r="A235" s="36" t="s">
        <v>2317</v>
      </c>
      <c r="B235" s="121" t="s">
        <v>473</v>
      </c>
      <c r="C235" s="37">
        <f t="shared" si="54"/>
        <v>95</v>
      </c>
      <c r="D235" s="37">
        <f t="shared" si="54"/>
        <v>0</v>
      </c>
      <c r="E235" s="37">
        <f t="shared" si="54"/>
        <v>0</v>
      </c>
      <c r="F235" s="37">
        <f t="shared" si="55"/>
        <v>95</v>
      </c>
      <c r="G235" s="37">
        <f t="shared" si="56"/>
        <v>0</v>
      </c>
      <c r="H235" s="128">
        <f t="shared" si="57"/>
        <v>0</v>
      </c>
      <c r="I235" s="37">
        <v>95</v>
      </c>
      <c r="J235" s="37"/>
      <c r="K235" s="37">
        <f t="shared" si="71"/>
        <v>0</v>
      </c>
      <c r="L235" s="37">
        <f t="shared" si="66"/>
        <v>95</v>
      </c>
      <c r="M235" s="37">
        <f t="shared" si="58"/>
        <v>0</v>
      </c>
      <c r="N235" s="128">
        <f t="shared" si="59"/>
        <v>0</v>
      </c>
      <c r="O235" s="37"/>
      <c r="P235" s="37"/>
      <c r="Q235" s="37"/>
      <c r="R235" s="37"/>
      <c r="S235" s="37">
        <f t="shared" si="60"/>
        <v>0</v>
      </c>
      <c r="T235" s="128">
        <f t="shared" si="61"/>
        <v>0</v>
      </c>
      <c r="U235" s="37"/>
      <c r="V235" s="37"/>
      <c r="W235" s="37"/>
      <c r="X235" s="37"/>
      <c r="Y235" s="37">
        <f t="shared" si="62"/>
        <v>0</v>
      </c>
      <c r="Z235" s="128">
        <f t="shared" si="63"/>
        <v>0</v>
      </c>
      <c r="AE235" s="37"/>
      <c r="AF235" s="37"/>
      <c r="AG235" s="37"/>
      <c r="AH235" s="37"/>
      <c r="AJ235" s="281">
        <f t="shared" si="64"/>
        <v>-10</v>
      </c>
    </row>
    <row r="236" spans="1:36" ht="20.100000000000001" hidden="1" customHeight="1" outlineLevel="2">
      <c r="A236" s="36" t="s">
        <v>2318</v>
      </c>
      <c r="B236" s="121" t="s">
        <v>474</v>
      </c>
      <c r="C236" s="37">
        <f t="shared" si="54"/>
        <v>6</v>
      </c>
      <c r="D236" s="37">
        <f t="shared" si="54"/>
        <v>0</v>
      </c>
      <c r="E236" s="37">
        <f t="shared" si="54"/>
        <v>0</v>
      </c>
      <c r="F236" s="37">
        <f t="shared" si="55"/>
        <v>6</v>
      </c>
      <c r="G236" s="37">
        <f t="shared" si="56"/>
        <v>0</v>
      </c>
      <c r="H236" s="128">
        <f t="shared" si="57"/>
        <v>0</v>
      </c>
      <c r="I236" s="37">
        <v>6</v>
      </c>
      <c r="J236" s="37"/>
      <c r="K236" s="37">
        <f t="shared" si="71"/>
        <v>0</v>
      </c>
      <c r="L236" s="37">
        <f t="shared" si="66"/>
        <v>6</v>
      </c>
      <c r="M236" s="37">
        <f t="shared" si="58"/>
        <v>0</v>
      </c>
      <c r="N236" s="128">
        <f t="shared" si="59"/>
        <v>0</v>
      </c>
      <c r="O236" s="37"/>
      <c r="P236" s="37"/>
      <c r="Q236" s="37"/>
      <c r="R236" s="37"/>
      <c r="S236" s="37">
        <f t="shared" si="60"/>
        <v>0</v>
      </c>
      <c r="T236" s="128">
        <f t="shared" si="61"/>
        <v>0</v>
      </c>
      <c r="U236" s="37"/>
      <c r="V236" s="37"/>
      <c r="W236" s="37"/>
      <c r="X236" s="37"/>
      <c r="Y236" s="37">
        <f t="shared" si="62"/>
        <v>0</v>
      </c>
      <c r="Z236" s="128">
        <f t="shared" si="63"/>
        <v>0</v>
      </c>
      <c r="AE236" s="37"/>
      <c r="AF236" s="37"/>
      <c r="AG236" s="37"/>
      <c r="AH236" s="37"/>
      <c r="AJ236" s="281" t="e">
        <f t="shared" si="64"/>
        <v>#N/A</v>
      </c>
    </row>
    <row r="237" spans="1:36" ht="20.100000000000001" hidden="1" customHeight="1" outlineLevel="2">
      <c r="A237" s="36" t="s">
        <v>2319</v>
      </c>
      <c r="B237" s="121" t="s">
        <v>481</v>
      </c>
      <c r="C237" s="37">
        <f t="shared" si="54"/>
        <v>0</v>
      </c>
      <c r="D237" s="37">
        <f t="shared" si="54"/>
        <v>0</v>
      </c>
      <c r="E237" s="37">
        <f t="shared" si="54"/>
        <v>0</v>
      </c>
      <c r="F237" s="37">
        <f t="shared" si="55"/>
        <v>0</v>
      </c>
      <c r="G237" s="37">
        <f t="shared" si="56"/>
        <v>0</v>
      </c>
      <c r="H237" s="128">
        <f t="shared" si="57"/>
        <v>0</v>
      </c>
      <c r="I237" s="37">
        <v>0</v>
      </c>
      <c r="J237" s="37"/>
      <c r="K237" s="37">
        <f t="shared" si="71"/>
        <v>0</v>
      </c>
      <c r="L237" s="37">
        <f t="shared" si="66"/>
        <v>0</v>
      </c>
      <c r="M237" s="37">
        <f t="shared" si="58"/>
        <v>0</v>
      </c>
      <c r="N237" s="128">
        <f t="shared" si="59"/>
        <v>0</v>
      </c>
      <c r="O237" s="37"/>
      <c r="P237" s="37"/>
      <c r="Q237" s="37"/>
      <c r="R237" s="37"/>
      <c r="S237" s="37">
        <f t="shared" si="60"/>
        <v>0</v>
      </c>
      <c r="T237" s="128">
        <f t="shared" si="61"/>
        <v>0</v>
      </c>
      <c r="U237" s="37"/>
      <c r="V237" s="37"/>
      <c r="W237" s="37"/>
      <c r="X237" s="37"/>
      <c r="Y237" s="37">
        <f t="shared" si="62"/>
        <v>0</v>
      </c>
      <c r="Z237" s="128">
        <f t="shared" si="63"/>
        <v>0</v>
      </c>
      <c r="AE237" s="37"/>
      <c r="AF237" s="37"/>
      <c r="AG237" s="37"/>
      <c r="AH237" s="37"/>
      <c r="AJ237" s="281" t="e">
        <f t="shared" si="64"/>
        <v>#N/A</v>
      </c>
    </row>
    <row r="238" spans="1:36" ht="20.100000000000001" hidden="1" customHeight="1" outlineLevel="2">
      <c r="A238" s="36" t="s">
        <v>2320</v>
      </c>
      <c r="B238" s="121" t="s">
        <v>606</v>
      </c>
      <c r="C238" s="37">
        <f t="shared" si="54"/>
        <v>902</v>
      </c>
      <c r="D238" s="37">
        <f t="shared" si="54"/>
        <v>0</v>
      </c>
      <c r="E238" s="37">
        <f t="shared" si="54"/>
        <v>0</v>
      </c>
      <c r="F238" s="37">
        <f t="shared" si="55"/>
        <v>902</v>
      </c>
      <c r="G238" s="37">
        <f t="shared" si="56"/>
        <v>0</v>
      </c>
      <c r="H238" s="128">
        <f t="shared" si="57"/>
        <v>0</v>
      </c>
      <c r="I238" s="37">
        <v>902</v>
      </c>
      <c r="J238" s="37"/>
      <c r="K238" s="37">
        <f t="shared" si="71"/>
        <v>0</v>
      </c>
      <c r="L238" s="37">
        <f t="shared" si="66"/>
        <v>902</v>
      </c>
      <c r="M238" s="37">
        <f t="shared" si="58"/>
        <v>0</v>
      </c>
      <c r="N238" s="128">
        <f t="shared" si="59"/>
        <v>0</v>
      </c>
      <c r="O238" s="37"/>
      <c r="P238" s="37"/>
      <c r="Q238" s="37"/>
      <c r="R238" s="37"/>
      <c r="S238" s="37">
        <f t="shared" si="60"/>
        <v>0</v>
      </c>
      <c r="T238" s="128">
        <f t="shared" si="61"/>
        <v>0</v>
      </c>
      <c r="U238" s="37"/>
      <c r="V238" s="37"/>
      <c r="W238" s="37"/>
      <c r="X238" s="37"/>
      <c r="Y238" s="37">
        <f t="shared" si="62"/>
        <v>0</v>
      </c>
      <c r="Z238" s="128">
        <f t="shared" si="63"/>
        <v>0</v>
      </c>
      <c r="AE238" s="37"/>
      <c r="AF238" s="37"/>
      <c r="AG238" s="37"/>
      <c r="AH238" s="37"/>
      <c r="AJ238" s="281">
        <f t="shared" si="64"/>
        <v>-15</v>
      </c>
    </row>
    <row r="239" spans="1:36" ht="20.100000000000001" hidden="1" customHeight="1" outlineLevel="1" collapsed="1">
      <c r="A239" s="34" t="s">
        <v>2321</v>
      </c>
      <c r="B239" s="121" t="s">
        <v>607</v>
      </c>
      <c r="C239" s="35">
        <f t="shared" si="54"/>
        <v>349</v>
      </c>
      <c r="D239" s="35">
        <f t="shared" si="54"/>
        <v>0</v>
      </c>
      <c r="E239" s="35">
        <f t="shared" si="54"/>
        <v>0</v>
      </c>
      <c r="F239" s="35">
        <f t="shared" si="55"/>
        <v>349</v>
      </c>
      <c r="G239" s="35">
        <f t="shared" si="56"/>
        <v>0</v>
      </c>
      <c r="H239" s="127">
        <f t="shared" si="57"/>
        <v>0</v>
      </c>
      <c r="I239" s="35">
        <f>SUM(I240:I244)</f>
        <v>349</v>
      </c>
      <c r="J239" s="35">
        <f>SUM(J240:J244)</f>
        <v>0</v>
      </c>
      <c r="K239" s="35">
        <f>SUM(K240:K244)</f>
        <v>0</v>
      </c>
      <c r="L239" s="35">
        <f t="shared" si="66"/>
        <v>349</v>
      </c>
      <c r="M239" s="35">
        <f t="shared" si="58"/>
        <v>0</v>
      </c>
      <c r="N239" s="127">
        <f t="shared" si="59"/>
        <v>0</v>
      </c>
      <c r="O239" s="35">
        <f>SUM(O240:O244)</f>
        <v>0</v>
      </c>
      <c r="P239" s="35">
        <f>SUM(P240:P244)</f>
        <v>0</v>
      </c>
      <c r="Q239" s="35">
        <f>SUM(Q240:Q244)</f>
        <v>0</v>
      </c>
      <c r="R239" s="35">
        <f>SUM(R240:R244)</f>
        <v>0</v>
      </c>
      <c r="S239" s="35">
        <f t="shared" si="60"/>
        <v>0</v>
      </c>
      <c r="T239" s="127">
        <f t="shared" si="61"/>
        <v>0</v>
      </c>
      <c r="U239" s="35">
        <f>SUM(U240:U244)</f>
        <v>0</v>
      </c>
      <c r="V239" s="35">
        <f>SUM(V240:V244)</f>
        <v>0</v>
      </c>
      <c r="W239" s="35">
        <f>SUM(W240:W244)</f>
        <v>0</v>
      </c>
      <c r="X239" s="35">
        <f>SUM(X240:X244)</f>
        <v>0</v>
      </c>
      <c r="Y239" s="35">
        <f t="shared" si="62"/>
        <v>0</v>
      </c>
      <c r="Z239" s="127">
        <f t="shared" si="63"/>
        <v>0</v>
      </c>
      <c r="AE239" s="35">
        <f>SUM(AE240:AE244)</f>
        <v>0</v>
      </c>
      <c r="AF239" s="35">
        <f>SUM(AF240:AF244)</f>
        <v>0</v>
      </c>
      <c r="AG239" s="35">
        <f>SUM(AG240:AG244)</f>
        <v>0</v>
      </c>
      <c r="AH239" s="35">
        <f>SUM(AH240:AH244)</f>
        <v>0</v>
      </c>
      <c r="AJ239" s="281" t="e">
        <f t="shared" si="64"/>
        <v>#N/A</v>
      </c>
    </row>
    <row r="240" spans="1:36" ht="20.100000000000001" hidden="1" customHeight="1" outlineLevel="2">
      <c r="A240" s="36" t="s">
        <v>2322</v>
      </c>
      <c r="B240" s="121" t="s">
        <v>472</v>
      </c>
      <c r="C240" s="37">
        <f t="shared" si="54"/>
        <v>198</v>
      </c>
      <c r="D240" s="37">
        <f t="shared" si="54"/>
        <v>0</v>
      </c>
      <c r="E240" s="37">
        <f t="shared" si="54"/>
        <v>0</v>
      </c>
      <c r="F240" s="37">
        <f t="shared" si="55"/>
        <v>198</v>
      </c>
      <c r="G240" s="37">
        <f t="shared" si="56"/>
        <v>0</v>
      </c>
      <c r="H240" s="128">
        <f t="shared" si="57"/>
        <v>0</v>
      </c>
      <c r="I240" s="37">
        <v>198</v>
      </c>
      <c r="J240" s="37"/>
      <c r="K240" s="37">
        <f t="shared" ref="K240:K244" si="72">SUM(AE240:AH240)</f>
        <v>0</v>
      </c>
      <c r="L240" s="37">
        <f t="shared" si="66"/>
        <v>198</v>
      </c>
      <c r="M240" s="37">
        <f t="shared" si="58"/>
        <v>0</v>
      </c>
      <c r="N240" s="128">
        <f t="shared" si="59"/>
        <v>0</v>
      </c>
      <c r="O240" s="37"/>
      <c r="P240" s="37"/>
      <c r="Q240" s="37"/>
      <c r="R240" s="37"/>
      <c r="S240" s="37">
        <f t="shared" si="60"/>
        <v>0</v>
      </c>
      <c r="T240" s="128">
        <f t="shared" si="61"/>
        <v>0</v>
      </c>
      <c r="U240" s="37">
        <v>0</v>
      </c>
      <c r="V240" s="37"/>
      <c r="W240" s="37"/>
      <c r="X240" s="37">
        <v>0</v>
      </c>
      <c r="Y240" s="37">
        <f t="shared" si="62"/>
        <v>0</v>
      </c>
      <c r="Z240" s="128">
        <f t="shared" si="63"/>
        <v>0</v>
      </c>
      <c r="AE240" s="37"/>
      <c r="AF240" s="37"/>
      <c r="AG240" s="37"/>
      <c r="AH240" s="37"/>
      <c r="AJ240" s="281" t="e">
        <f t="shared" si="64"/>
        <v>#N/A</v>
      </c>
    </row>
    <row r="241" spans="1:36" ht="20.100000000000001" hidden="1" customHeight="1" outlineLevel="2">
      <c r="A241" s="36" t="s">
        <v>2323</v>
      </c>
      <c r="B241" s="121" t="s">
        <v>473</v>
      </c>
      <c r="C241" s="37">
        <f t="shared" si="54"/>
        <v>133</v>
      </c>
      <c r="D241" s="37">
        <f t="shared" si="54"/>
        <v>0</v>
      </c>
      <c r="E241" s="37">
        <f t="shared" si="54"/>
        <v>0</v>
      </c>
      <c r="F241" s="37">
        <f t="shared" si="55"/>
        <v>133</v>
      </c>
      <c r="G241" s="37">
        <f t="shared" si="56"/>
        <v>0</v>
      </c>
      <c r="H241" s="128">
        <f t="shared" si="57"/>
        <v>0</v>
      </c>
      <c r="I241" s="37">
        <v>133</v>
      </c>
      <c r="J241" s="37"/>
      <c r="K241" s="37">
        <f t="shared" si="72"/>
        <v>0</v>
      </c>
      <c r="L241" s="37">
        <f t="shared" si="66"/>
        <v>133</v>
      </c>
      <c r="M241" s="37">
        <f t="shared" si="58"/>
        <v>0</v>
      </c>
      <c r="N241" s="128">
        <f t="shared" si="59"/>
        <v>0</v>
      </c>
      <c r="O241" s="37"/>
      <c r="P241" s="37"/>
      <c r="Q241" s="37"/>
      <c r="R241" s="37"/>
      <c r="S241" s="37">
        <f t="shared" si="60"/>
        <v>0</v>
      </c>
      <c r="T241" s="128">
        <f t="shared" si="61"/>
        <v>0</v>
      </c>
      <c r="U241" s="37"/>
      <c r="V241" s="37"/>
      <c r="W241" s="37"/>
      <c r="X241" s="37"/>
      <c r="Y241" s="37">
        <f t="shared" si="62"/>
        <v>0</v>
      </c>
      <c r="Z241" s="128">
        <f t="shared" si="63"/>
        <v>0</v>
      </c>
      <c r="AE241" s="37"/>
      <c r="AF241" s="37"/>
      <c r="AG241" s="37"/>
      <c r="AH241" s="37"/>
      <c r="AJ241" s="281">
        <f t="shared" si="64"/>
        <v>-1</v>
      </c>
    </row>
    <row r="242" spans="1:36" ht="20.100000000000001" hidden="1" customHeight="1" outlineLevel="2">
      <c r="A242" s="36" t="s">
        <v>2324</v>
      </c>
      <c r="B242" s="121" t="s">
        <v>474</v>
      </c>
      <c r="C242" s="37">
        <f t="shared" si="54"/>
        <v>18</v>
      </c>
      <c r="D242" s="37">
        <f t="shared" si="54"/>
        <v>0</v>
      </c>
      <c r="E242" s="37">
        <f t="shared" si="54"/>
        <v>0</v>
      </c>
      <c r="F242" s="37">
        <f t="shared" si="55"/>
        <v>18</v>
      </c>
      <c r="G242" s="37">
        <f t="shared" si="56"/>
        <v>0</v>
      </c>
      <c r="H242" s="128">
        <f t="shared" si="57"/>
        <v>0</v>
      </c>
      <c r="I242" s="37">
        <v>18</v>
      </c>
      <c r="J242" s="37"/>
      <c r="K242" s="37">
        <f t="shared" si="72"/>
        <v>0</v>
      </c>
      <c r="L242" s="37">
        <f t="shared" si="66"/>
        <v>18</v>
      </c>
      <c r="M242" s="37">
        <f t="shared" si="58"/>
        <v>0</v>
      </c>
      <c r="N242" s="128">
        <f t="shared" si="59"/>
        <v>0</v>
      </c>
      <c r="O242" s="37"/>
      <c r="P242" s="37"/>
      <c r="Q242" s="37"/>
      <c r="R242" s="37"/>
      <c r="S242" s="37">
        <f t="shared" si="60"/>
        <v>0</v>
      </c>
      <c r="T242" s="128">
        <f t="shared" si="61"/>
        <v>0</v>
      </c>
      <c r="U242" s="37"/>
      <c r="V242" s="37"/>
      <c r="W242" s="37"/>
      <c r="X242" s="37"/>
      <c r="Y242" s="37">
        <f t="shared" si="62"/>
        <v>0</v>
      </c>
      <c r="Z242" s="128">
        <f t="shared" si="63"/>
        <v>0</v>
      </c>
      <c r="AE242" s="37"/>
      <c r="AF242" s="37"/>
      <c r="AG242" s="37"/>
      <c r="AH242" s="37"/>
      <c r="AJ242" s="281" t="e">
        <f t="shared" si="64"/>
        <v>#N/A</v>
      </c>
    </row>
    <row r="243" spans="1:36" ht="20.100000000000001" hidden="1" customHeight="1" outlineLevel="2">
      <c r="A243" s="36" t="s">
        <v>2325</v>
      </c>
      <c r="B243" s="121" t="s">
        <v>481</v>
      </c>
      <c r="C243" s="37">
        <f t="shared" si="54"/>
        <v>0</v>
      </c>
      <c r="D243" s="37">
        <f t="shared" si="54"/>
        <v>0</v>
      </c>
      <c r="E243" s="37">
        <f t="shared" si="54"/>
        <v>0</v>
      </c>
      <c r="F243" s="37">
        <f t="shared" si="55"/>
        <v>0</v>
      </c>
      <c r="G243" s="37">
        <f t="shared" si="56"/>
        <v>0</v>
      </c>
      <c r="H243" s="128">
        <f t="shared" si="57"/>
        <v>0</v>
      </c>
      <c r="I243" s="37">
        <v>0</v>
      </c>
      <c r="J243" s="37"/>
      <c r="K243" s="37">
        <f t="shared" si="72"/>
        <v>0</v>
      </c>
      <c r="L243" s="37">
        <f t="shared" si="66"/>
        <v>0</v>
      </c>
      <c r="M243" s="37">
        <f t="shared" si="58"/>
        <v>0</v>
      </c>
      <c r="N243" s="128">
        <f t="shared" si="59"/>
        <v>0</v>
      </c>
      <c r="O243" s="37"/>
      <c r="P243" s="37"/>
      <c r="Q243" s="37"/>
      <c r="R243" s="37"/>
      <c r="S243" s="37">
        <f t="shared" si="60"/>
        <v>0</v>
      </c>
      <c r="T243" s="128">
        <f t="shared" si="61"/>
        <v>0</v>
      </c>
      <c r="U243" s="37"/>
      <c r="V243" s="37"/>
      <c r="W243" s="37"/>
      <c r="X243" s="37"/>
      <c r="Y243" s="37">
        <f t="shared" si="62"/>
        <v>0</v>
      </c>
      <c r="Z243" s="128">
        <f t="shared" si="63"/>
        <v>0</v>
      </c>
      <c r="AE243" s="37"/>
      <c r="AF243" s="37"/>
      <c r="AG243" s="37"/>
      <c r="AH243" s="37"/>
      <c r="AJ243" s="281" t="e">
        <f t="shared" si="64"/>
        <v>#N/A</v>
      </c>
    </row>
    <row r="244" spans="1:36" ht="20.100000000000001" hidden="1" customHeight="1" outlineLevel="2">
      <c r="A244" s="36" t="s">
        <v>2326</v>
      </c>
      <c r="B244" s="121" t="s">
        <v>608</v>
      </c>
      <c r="C244" s="37">
        <f t="shared" si="54"/>
        <v>0</v>
      </c>
      <c r="D244" s="37">
        <f t="shared" si="54"/>
        <v>0</v>
      </c>
      <c r="E244" s="37">
        <f t="shared" si="54"/>
        <v>0</v>
      </c>
      <c r="F244" s="37">
        <f t="shared" si="55"/>
        <v>0</v>
      </c>
      <c r="G244" s="37">
        <f t="shared" si="56"/>
        <v>0</v>
      </c>
      <c r="H244" s="128">
        <f t="shared" si="57"/>
        <v>0</v>
      </c>
      <c r="I244" s="37">
        <v>0</v>
      </c>
      <c r="J244" s="37"/>
      <c r="K244" s="37">
        <f t="shared" si="72"/>
        <v>0</v>
      </c>
      <c r="L244" s="37">
        <f t="shared" si="66"/>
        <v>0</v>
      </c>
      <c r="M244" s="37">
        <f t="shared" si="58"/>
        <v>0</v>
      </c>
      <c r="N244" s="128">
        <f t="shared" si="59"/>
        <v>0</v>
      </c>
      <c r="O244" s="37"/>
      <c r="P244" s="37"/>
      <c r="Q244" s="37"/>
      <c r="R244" s="37"/>
      <c r="S244" s="37">
        <f t="shared" si="60"/>
        <v>0</v>
      </c>
      <c r="T244" s="128">
        <f t="shared" si="61"/>
        <v>0</v>
      </c>
      <c r="U244" s="37"/>
      <c r="V244" s="37"/>
      <c r="W244" s="37"/>
      <c r="X244" s="37"/>
      <c r="Y244" s="37">
        <f t="shared" si="62"/>
        <v>0</v>
      </c>
      <c r="Z244" s="128">
        <f t="shared" si="63"/>
        <v>0</v>
      </c>
      <c r="AE244" s="37"/>
      <c r="AF244" s="37"/>
      <c r="AG244" s="37"/>
      <c r="AH244" s="37"/>
      <c r="AJ244" s="281" t="e">
        <f t="shared" si="64"/>
        <v>#N/A</v>
      </c>
    </row>
    <row r="245" spans="1:36" ht="20.100000000000001" hidden="1" customHeight="1" outlineLevel="1" collapsed="1">
      <c r="A245" s="34" t="s">
        <v>2327</v>
      </c>
      <c r="B245" s="121" t="s">
        <v>609</v>
      </c>
      <c r="C245" s="35">
        <f t="shared" si="54"/>
        <v>0</v>
      </c>
      <c r="D245" s="35">
        <f t="shared" si="54"/>
        <v>0</v>
      </c>
      <c r="E245" s="35">
        <f t="shared" si="54"/>
        <v>0</v>
      </c>
      <c r="F245" s="35">
        <f t="shared" si="55"/>
        <v>0</v>
      </c>
      <c r="G245" s="35">
        <f t="shared" si="56"/>
        <v>0</v>
      </c>
      <c r="H245" s="127">
        <f t="shared" si="57"/>
        <v>0</v>
      </c>
      <c r="I245" s="35">
        <f>SUM(I246:I250)</f>
        <v>0</v>
      </c>
      <c r="J245" s="35">
        <f>SUM(J246:J250)</f>
        <v>0</v>
      </c>
      <c r="K245" s="35">
        <f>SUM(K246:K250)</f>
        <v>0</v>
      </c>
      <c r="L245" s="35">
        <f t="shared" si="66"/>
        <v>0</v>
      </c>
      <c r="M245" s="35">
        <f t="shared" si="58"/>
        <v>0</v>
      </c>
      <c r="N245" s="127">
        <f t="shared" si="59"/>
        <v>0</v>
      </c>
      <c r="O245" s="35">
        <f>SUM(O246:O250)</f>
        <v>0</v>
      </c>
      <c r="P245" s="35">
        <f>SUM(P246:P250)</f>
        <v>0</v>
      </c>
      <c r="Q245" s="35">
        <f>SUM(Q246:Q250)</f>
        <v>0</v>
      </c>
      <c r="R245" s="35">
        <f>SUM(R246:R250)</f>
        <v>0</v>
      </c>
      <c r="S245" s="35">
        <f t="shared" si="60"/>
        <v>0</v>
      </c>
      <c r="T245" s="127">
        <f t="shared" si="61"/>
        <v>0</v>
      </c>
      <c r="U245" s="35">
        <f>SUM(U246:U250)</f>
        <v>0</v>
      </c>
      <c r="V245" s="35">
        <f>SUM(V246:V250)</f>
        <v>0</v>
      </c>
      <c r="W245" s="35">
        <f>SUM(W246:W250)</f>
        <v>0</v>
      </c>
      <c r="X245" s="35">
        <f>SUM(X246:X250)</f>
        <v>0</v>
      </c>
      <c r="Y245" s="35">
        <f t="shared" si="62"/>
        <v>0</v>
      </c>
      <c r="Z245" s="127">
        <f t="shared" si="63"/>
        <v>0</v>
      </c>
      <c r="AE245" s="35">
        <f>SUM(AE246:AE250)</f>
        <v>0</v>
      </c>
      <c r="AF245" s="35">
        <f>SUM(AF246:AF250)</f>
        <v>0</v>
      </c>
      <c r="AG245" s="35">
        <f>SUM(AG246:AG250)</f>
        <v>0</v>
      </c>
      <c r="AH245" s="35">
        <f>SUM(AH246:AH250)</f>
        <v>0</v>
      </c>
      <c r="AJ245" s="281" t="e">
        <f t="shared" si="64"/>
        <v>#N/A</v>
      </c>
    </row>
    <row r="246" spans="1:36" ht="20.100000000000001" hidden="1" customHeight="1" outlineLevel="2">
      <c r="A246" s="36" t="s">
        <v>2328</v>
      </c>
      <c r="B246" s="121" t="s">
        <v>472</v>
      </c>
      <c r="C246" s="37">
        <f t="shared" si="54"/>
        <v>0</v>
      </c>
      <c r="D246" s="37">
        <f t="shared" si="54"/>
        <v>0</v>
      </c>
      <c r="E246" s="37">
        <f t="shared" si="54"/>
        <v>0</v>
      </c>
      <c r="F246" s="37">
        <f t="shared" si="55"/>
        <v>0</v>
      </c>
      <c r="G246" s="37">
        <f t="shared" si="56"/>
        <v>0</v>
      </c>
      <c r="H246" s="128">
        <f t="shared" si="57"/>
        <v>0</v>
      </c>
      <c r="I246" s="37">
        <v>0</v>
      </c>
      <c r="J246" s="37"/>
      <c r="K246" s="37">
        <f t="shared" ref="K246:K250" si="73">SUM(AE246:AH246)</f>
        <v>0</v>
      </c>
      <c r="L246" s="37">
        <f t="shared" si="66"/>
        <v>0</v>
      </c>
      <c r="M246" s="37">
        <f t="shared" si="58"/>
        <v>0</v>
      </c>
      <c r="N246" s="128">
        <f t="shared" si="59"/>
        <v>0</v>
      </c>
      <c r="O246" s="37"/>
      <c r="P246" s="37"/>
      <c r="Q246" s="37"/>
      <c r="R246" s="37"/>
      <c r="S246" s="37">
        <f t="shared" si="60"/>
        <v>0</v>
      </c>
      <c r="T246" s="128">
        <f t="shared" si="61"/>
        <v>0</v>
      </c>
      <c r="U246" s="37"/>
      <c r="V246" s="37"/>
      <c r="W246" s="37"/>
      <c r="X246" s="37"/>
      <c r="Y246" s="37">
        <f t="shared" si="62"/>
        <v>0</v>
      </c>
      <c r="Z246" s="128">
        <f t="shared" si="63"/>
        <v>0</v>
      </c>
      <c r="AE246" s="37"/>
      <c r="AF246" s="37"/>
      <c r="AG246" s="37"/>
      <c r="AH246" s="37"/>
      <c r="AJ246" s="281" t="e">
        <f t="shared" si="64"/>
        <v>#N/A</v>
      </c>
    </row>
    <row r="247" spans="1:36" ht="20.100000000000001" hidden="1" customHeight="1" outlineLevel="2">
      <c r="A247" s="36" t="s">
        <v>2329</v>
      </c>
      <c r="B247" s="121" t="s">
        <v>473</v>
      </c>
      <c r="C247" s="37">
        <f t="shared" si="54"/>
        <v>0</v>
      </c>
      <c r="D247" s="37">
        <f t="shared" si="54"/>
        <v>0</v>
      </c>
      <c r="E247" s="37">
        <f t="shared" si="54"/>
        <v>0</v>
      </c>
      <c r="F247" s="37">
        <f t="shared" si="55"/>
        <v>0</v>
      </c>
      <c r="G247" s="37">
        <f t="shared" si="56"/>
        <v>0</v>
      </c>
      <c r="H247" s="128">
        <f t="shared" si="57"/>
        <v>0</v>
      </c>
      <c r="I247" s="37">
        <v>0</v>
      </c>
      <c r="J247" s="37"/>
      <c r="K247" s="37">
        <f t="shared" si="73"/>
        <v>0</v>
      </c>
      <c r="L247" s="37">
        <f t="shared" si="66"/>
        <v>0</v>
      </c>
      <c r="M247" s="37">
        <f t="shared" si="58"/>
        <v>0</v>
      </c>
      <c r="N247" s="128">
        <f t="shared" si="59"/>
        <v>0</v>
      </c>
      <c r="O247" s="37"/>
      <c r="P247" s="37"/>
      <c r="Q247" s="37"/>
      <c r="R247" s="37"/>
      <c r="S247" s="37">
        <f t="shared" si="60"/>
        <v>0</v>
      </c>
      <c r="T247" s="128">
        <f t="shared" si="61"/>
        <v>0</v>
      </c>
      <c r="U247" s="37"/>
      <c r="V247" s="37"/>
      <c r="W247" s="37"/>
      <c r="X247" s="37"/>
      <c r="Y247" s="37">
        <f t="shared" si="62"/>
        <v>0</v>
      </c>
      <c r="Z247" s="128">
        <f t="shared" si="63"/>
        <v>0</v>
      </c>
      <c r="AE247" s="37"/>
      <c r="AF247" s="37"/>
      <c r="AG247" s="37"/>
      <c r="AH247" s="37"/>
      <c r="AJ247" s="281" t="e">
        <f t="shared" si="64"/>
        <v>#N/A</v>
      </c>
    </row>
    <row r="248" spans="1:36" ht="20.100000000000001" hidden="1" customHeight="1" outlineLevel="2">
      <c r="A248" s="36" t="s">
        <v>2330</v>
      </c>
      <c r="B248" s="121" t="s">
        <v>474</v>
      </c>
      <c r="C248" s="37">
        <f t="shared" si="54"/>
        <v>0</v>
      </c>
      <c r="D248" s="37">
        <f t="shared" si="54"/>
        <v>0</v>
      </c>
      <c r="E248" s="37">
        <f t="shared" si="54"/>
        <v>0</v>
      </c>
      <c r="F248" s="37">
        <f t="shared" si="55"/>
        <v>0</v>
      </c>
      <c r="G248" s="37">
        <f t="shared" si="56"/>
        <v>0</v>
      </c>
      <c r="H248" s="128">
        <f t="shared" si="57"/>
        <v>0</v>
      </c>
      <c r="I248" s="37">
        <v>0</v>
      </c>
      <c r="J248" s="37"/>
      <c r="K248" s="37">
        <f t="shared" si="73"/>
        <v>0</v>
      </c>
      <c r="L248" s="37">
        <f t="shared" si="66"/>
        <v>0</v>
      </c>
      <c r="M248" s="37">
        <f t="shared" si="58"/>
        <v>0</v>
      </c>
      <c r="N248" s="128">
        <f t="shared" si="59"/>
        <v>0</v>
      </c>
      <c r="O248" s="37"/>
      <c r="P248" s="37"/>
      <c r="Q248" s="37"/>
      <c r="R248" s="37"/>
      <c r="S248" s="37">
        <f t="shared" si="60"/>
        <v>0</v>
      </c>
      <c r="T248" s="128">
        <f t="shared" si="61"/>
        <v>0</v>
      </c>
      <c r="U248" s="37"/>
      <c r="V248" s="37"/>
      <c r="W248" s="37"/>
      <c r="X248" s="37"/>
      <c r="Y248" s="37">
        <f t="shared" si="62"/>
        <v>0</v>
      </c>
      <c r="Z248" s="128">
        <f t="shared" si="63"/>
        <v>0</v>
      </c>
      <c r="AE248" s="37"/>
      <c r="AF248" s="37"/>
      <c r="AG248" s="37"/>
      <c r="AH248" s="37"/>
      <c r="AJ248" s="281" t="e">
        <f t="shared" si="64"/>
        <v>#N/A</v>
      </c>
    </row>
    <row r="249" spans="1:36" ht="20.100000000000001" hidden="1" customHeight="1" outlineLevel="2">
      <c r="A249" s="36" t="s">
        <v>2331</v>
      </c>
      <c r="B249" s="121" t="s">
        <v>481</v>
      </c>
      <c r="C249" s="37">
        <f t="shared" si="54"/>
        <v>0</v>
      </c>
      <c r="D249" s="37">
        <f t="shared" si="54"/>
        <v>0</v>
      </c>
      <c r="E249" s="37">
        <f t="shared" si="54"/>
        <v>0</v>
      </c>
      <c r="F249" s="37">
        <f t="shared" si="55"/>
        <v>0</v>
      </c>
      <c r="G249" s="37">
        <f t="shared" si="56"/>
        <v>0</v>
      </c>
      <c r="H249" s="128">
        <f t="shared" si="57"/>
        <v>0</v>
      </c>
      <c r="I249" s="37">
        <v>0</v>
      </c>
      <c r="J249" s="37"/>
      <c r="K249" s="37">
        <f t="shared" si="73"/>
        <v>0</v>
      </c>
      <c r="L249" s="37">
        <f t="shared" si="66"/>
        <v>0</v>
      </c>
      <c r="M249" s="37">
        <f t="shared" si="58"/>
        <v>0</v>
      </c>
      <c r="N249" s="128">
        <f t="shared" si="59"/>
        <v>0</v>
      </c>
      <c r="O249" s="37"/>
      <c r="P249" s="37"/>
      <c r="Q249" s="37"/>
      <c r="R249" s="37"/>
      <c r="S249" s="37">
        <f t="shared" si="60"/>
        <v>0</v>
      </c>
      <c r="T249" s="128">
        <f t="shared" si="61"/>
        <v>0</v>
      </c>
      <c r="U249" s="37"/>
      <c r="V249" s="37"/>
      <c r="W249" s="37"/>
      <c r="X249" s="37"/>
      <c r="Y249" s="37">
        <f t="shared" si="62"/>
        <v>0</v>
      </c>
      <c r="Z249" s="128">
        <f t="shared" si="63"/>
        <v>0</v>
      </c>
      <c r="AE249" s="37"/>
      <c r="AF249" s="37"/>
      <c r="AG249" s="37"/>
      <c r="AH249" s="37"/>
      <c r="AJ249" s="281" t="e">
        <f t="shared" si="64"/>
        <v>#N/A</v>
      </c>
    </row>
    <row r="250" spans="1:36" ht="20.100000000000001" hidden="1" customHeight="1" outlineLevel="2">
      <c r="A250" s="36" t="s">
        <v>2332</v>
      </c>
      <c r="B250" s="121" t="s">
        <v>610</v>
      </c>
      <c r="C250" s="37">
        <f t="shared" si="54"/>
        <v>0</v>
      </c>
      <c r="D250" s="37">
        <f t="shared" si="54"/>
        <v>0</v>
      </c>
      <c r="E250" s="37">
        <f t="shared" si="54"/>
        <v>0</v>
      </c>
      <c r="F250" s="37">
        <f t="shared" si="55"/>
        <v>0</v>
      </c>
      <c r="G250" s="37">
        <f t="shared" si="56"/>
        <v>0</v>
      </c>
      <c r="H250" s="128">
        <f t="shared" si="57"/>
        <v>0</v>
      </c>
      <c r="I250" s="37">
        <v>0</v>
      </c>
      <c r="J250" s="37"/>
      <c r="K250" s="37">
        <f t="shared" si="73"/>
        <v>0</v>
      </c>
      <c r="L250" s="37">
        <f t="shared" si="66"/>
        <v>0</v>
      </c>
      <c r="M250" s="37">
        <f t="shared" si="58"/>
        <v>0</v>
      </c>
      <c r="N250" s="128">
        <f t="shared" si="59"/>
        <v>0</v>
      </c>
      <c r="O250" s="37"/>
      <c r="P250" s="37"/>
      <c r="Q250" s="37"/>
      <c r="R250" s="37"/>
      <c r="S250" s="37">
        <f t="shared" si="60"/>
        <v>0</v>
      </c>
      <c r="T250" s="128">
        <f t="shared" si="61"/>
        <v>0</v>
      </c>
      <c r="U250" s="37"/>
      <c r="V250" s="37"/>
      <c r="W250" s="37"/>
      <c r="X250" s="37"/>
      <c r="Y250" s="37">
        <f t="shared" si="62"/>
        <v>0</v>
      </c>
      <c r="Z250" s="128">
        <f t="shared" si="63"/>
        <v>0</v>
      </c>
      <c r="AE250" s="37"/>
      <c r="AF250" s="37"/>
      <c r="AG250" s="37"/>
      <c r="AH250" s="37"/>
      <c r="AJ250" s="281" t="e">
        <f t="shared" si="64"/>
        <v>#N/A</v>
      </c>
    </row>
    <row r="251" spans="1:36" ht="20.100000000000001" hidden="1" customHeight="1" outlineLevel="1" collapsed="1">
      <c r="A251" s="34" t="s">
        <v>2333</v>
      </c>
      <c r="B251" s="121" t="s">
        <v>611</v>
      </c>
      <c r="C251" s="35">
        <f t="shared" si="54"/>
        <v>1300</v>
      </c>
      <c r="D251" s="35">
        <f t="shared" si="54"/>
        <v>0</v>
      </c>
      <c r="E251" s="35">
        <f t="shared" si="54"/>
        <v>0</v>
      </c>
      <c r="F251" s="35">
        <f t="shared" si="55"/>
        <v>1300</v>
      </c>
      <c r="G251" s="35">
        <f t="shared" si="56"/>
        <v>0</v>
      </c>
      <c r="H251" s="127">
        <f t="shared" si="57"/>
        <v>0</v>
      </c>
      <c r="I251" s="35">
        <f>SUM(I252:I256)</f>
        <v>1232</v>
      </c>
      <c r="J251" s="35">
        <f>SUM(J252:J256)</f>
        <v>0</v>
      </c>
      <c r="K251" s="35">
        <f>SUM(K252:K256)</f>
        <v>0</v>
      </c>
      <c r="L251" s="35">
        <f t="shared" si="66"/>
        <v>1232</v>
      </c>
      <c r="M251" s="35">
        <f t="shared" si="58"/>
        <v>0</v>
      </c>
      <c r="N251" s="127">
        <f t="shared" si="59"/>
        <v>0</v>
      </c>
      <c r="O251" s="35">
        <f>SUM(O252:O256)</f>
        <v>0</v>
      </c>
      <c r="P251" s="35">
        <f>SUM(P252:P256)</f>
        <v>0</v>
      </c>
      <c r="Q251" s="35">
        <f>SUM(Q252:Q256)</f>
        <v>0</v>
      </c>
      <c r="R251" s="35">
        <f>SUM(R252:R256)</f>
        <v>0</v>
      </c>
      <c r="S251" s="35">
        <f t="shared" si="60"/>
        <v>0</v>
      </c>
      <c r="T251" s="127">
        <f t="shared" si="61"/>
        <v>0</v>
      </c>
      <c r="U251" s="35">
        <f>SUM(U252:U256)</f>
        <v>68</v>
      </c>
      <c r="V251" s="35">
        <f>SUM(V252:V256)</f>
        <v>0</v>
      </c>
      <c r="W251" s="35">
        <f>SUM(W252:W256)</f>
        <v>0</v>
      </c>
      <c r="X251" s="35">
        <f>SUM(X252:X256)</f>
        <v>68</v>
      </c>
      <c r="Y251" s="35">
        <f t="shared" si="62"/>
        <v>0</v>
      </c>
      <c r="Z251" s="127">
        <f t="shared" si="63"/>
        <v>0</v>
      </c>
      <c r="AE251" s="35">
        <f>SUM(AE252:AE256)</f>
        <v>0</v>
      </c>
      <c r="AF251" s="35">
        <f>SUM(AF252:AF256)</f>
        <v>0</v>
      </c>
      <c r="AG251" s="35">
        <f>SUM(AG252:AG256)</f>
        <v>0</v>
      </c>
      <c r="AH251" s="35">
        <f>SUM(AH252:AH256)</f>
        <v>0</v>
      </c>
      <c r="AJ251" s="281" t="e">
        <f t="shared" si="64"/>
        <v>#N/A</v>
      </c>
    </row>
    <row r="252" spans="1:36" ht="20.100000000000001" hidden="1" customHeight="1" outlineLevel="2">
      <c r="A252" s="36" t="s">
        <v>2334</v>
      </c>
      <c r="B252" s="121" t="s">
        <v>472</v>
      </c>
      <c r="C252" s="37">
        <f t="shared" si="54"/>
        <v>667</v>
      </c>
      <c r="D252" s="37">
        <f t="shared" si="54"/>
        <v>0</v>
      </c>
      <c r="E252" s="37">
        <f t="shared" si="54"/>
        <v>0</v>
      </c>
      <c r="F252" s="37">
        <f t="shared" si="55"/>
        <v>667</v>
      </c>
      <c r="G252" s="37">
        <f t="shared" si="56"/>
        <v>0</v>
      </c>
      <c r="H252" s="128">
        <f t="shared" si="57"/>
        <v>0</v>
      </c>
      <c r="I252" s="37">
        <v>617</v>
      </c>
      <c r="J252" s="37"/>
      <c r="K252" s="37">
        <f t="shared" ref="K252:K256" si="74">SUM(AE252:AH252)</f>
        <v>0</v>
      </c>
      <c r="L252" s="37">
        <f t="shared" si="66"/>
        <v>617</v>
      </c>
      <c r="M252" s="37">
        <f t="shared" si="58"/>
        <v>0</v>
      </c>
      <c r="N252" s="128">
        <f t="shared" si="59"/>
        <v>0</v>
      </c>
      <c r="O252" s="37"/>
      <c r="P252" s="37"/>
      <c r="Q252" s="37"/>
      <c r="R252" s="37"/>
      <c r="S252" s="37">
        <f t="shared" si="60"/>
        <v>0</v>
      </c>
      <c r="T252" s="128">
        <f t="shared" si="61"/>
        <v>0</v>
      </c>
      <c r="U252" s="37">
        <v>50</v>
      </c>
      <c r="V252" s="37"/>
      <c r="W252" s="37"/>
      <c r="X252" s="37">
        <v>50</v>
      </c>
      <c r="Y252" s="37">
        <f t="shared" si="62"/>
        <v>0</v>
      </c>
      <c r="Z252" s="128">
        <f t="shared" si="63"/>
        <v>0</v>
      </c>
      <c r="AE252" s="37"/>
      <c r="AF252" s="37"/>
      <c r="AG252" s="37"/>
      <c r="AH252" s="37"/>
      <c r="AJ252" s="281" t="e">
        <f t="shared" si="64"/>
        <v>#N/A</v>
      </c>
    </row>
    <row r="253" spans="1:36" ht="20.100000000000001" hidden="1" customHeight="1" outlineLevel="2">
      <c r="A253" s="36" t="s">
        <v>2335</v>
      </c>
      <c r="B253" s="121" t="s">
        <v>473</v>
      </c>
      <c r="C253" s="37">
        <f t="shared" si="54"/>
        <v>578</v>
      </c>
      <c r="D253" s="37">
        <f t="shared" si="54"/>
        <v>0</v>
      </c>
      <c r="E253" s="37">
        <f t="shared" si="54"/>
        <v>0</v>
      </c>
      <c r="F253" s="37">
        <f t="shared" si="55"/>
        <v>578</v>
      </c>
      <c r="G253" s="37">
        <f t="shared" si="56"/>
        <v>0</v>
      </c>
      <c r="H253" s="128">
        <f t="shared" si="57"/>
        <v>0</v>
      </c>
      <c r="I253" s="37">
        <v>563</v>
      </c>
      <c r="J253" s="37"/>
      <c r="K253" s="37">
        <f t="shared" si="74"/>
        <v>0</v>
      </c>
      <c r="L253" s="37">
        <f t="shared" si="66"/>
        <v>563</v>
      </c>
      <c r="M253" s="37">
        <f t="shared" si="58"/>
        <v>0</v>
      </c>
      <c r="N253" s="128">
        <f t="shared" si="59"/>
        <v>0</v>
      </c>
      <c r="O253" s="37"/>
      <c r="P253" s="37"/>
      <c r="Q253" s="37"/>
      <c r="R253" s="37"/>
      <c r="S253" s="37">
        <f t="shared" si="60"/>
        <v>0</v>
      </c>
      <c r="T253" s="128">
        <f t="shared" si="61"/>
        <v>0</v>
      </c>
      <c r="U253" s="37">
        <v>15</v>
      </c>
      <c r="V253" s="37"/>
      <c r="W253" s="37"/>
      <c r="X253" s="37">
        <v>15</v>
      </c>
      <c r="Y253" s="37">
        <f t="shared" si="62"/>
        <v>0</v>
      </c>
      <c r="Z253" s="128">
        <f t="shared" si="63"/>
        <v>0</v>
      </c>
      <c r="AE253" s="37"/>
      <c r="AF253" s="37"/>
      <c r="AG253" s="37"/>
      <c r="AH253" s="37"/>
      <c r="AJ253" s="281" t="e">
        <f t="shared" si="64"/>
        <v>#N/A</v>
      </c>
    </row>
    <row r="254" spans="1:36" ht="20.100000000000001" hidden="1" customHeight="1" outlineLevel="2">
      <c r="A254" s="36" t="s">
        <v>2336</v>
      </c>
      <c r="B254" s="121" t="s">
        <v>474</v>
      </c>
      <c r="C254" s="37">
        <f t="shared" si="54"/>
        <v>27</v>
      </c>
      <c r="D254" s="37">
        <f t="shared" si="54"/>
        <v>0</v>
      </c>
      <c r="E254" s="37">
        <f t="shared" si="54"/>
        <v>0</v>
      </c>
      <c r="F254" s="37">
        <f t="shared" si="55"/>
        <v>27</v>
      </c>
      <c r="G254" s="37">
        <f t="shared" si="56"/>
        <v>0</v>
      </c>
      <c r="H254" s="128">
        <f t="shared" si="57"/>
        <v>0</v>
      </c>
      <c r="I254" s="37">
        <v>27</v>
      </c>
      <c r="J254" s="37"/>
      <c r="K254" s="37">
        <f t="shared" si="74"/>
        <v>0</v>
      </c>
      <c r="L254" s="37">
        <f t="shared" si="66"/>
        <v>27</v>
      </c>
      <c r="M254" s="37">
        <f t="shared" si="58"/>
        <v>0</v>
      </c>
      <c r="N254" s="128">
        <f t="shared" si="59"/>
        <v>0</v>
      </c>
      <c r="O254" s="37"/>
      <c r="P254" s="37"/>
      <c r="Q254" s="37"/>
      <c r="R254" s="37"/>
      <c r="S254" s="37">
        <f t="shared" si="60"/>
        <v>0</v>
      </c>
      <c r="T254" s="128">
        <f t="shared" si="61"/>
        <v>0</v>
      </c>
      <c r="U254" s="37"/>
      <c r="V254" s="37"/>
      <c r="W254" s="37"/>
      <c r="X254" s="37"/>
      <c r="Y254" s="37">
        <f t="shared" si="62"/>
        <v>0</v>
      </c>
      <c r="Z254" s="128">
        <f t="shared" si="63"/>
        <v>0</v>
      </c>
      <c r="AE254" s="37"/>
      <c r="AF254" s="37"/>
      <c r="AG254" s="37"/>
      <c r="AH254" s="37"/>
      <c r="AJ254" s="281" t="e">
        <f t="shared" si="64"/>
        <v>#N/A</v>
      </c>
    </row>
    <row r="255" spans="1:36" ht="20.100000000000001" hidden="1" customHeight="1" outlineLevel="2">
      <c r="A255" s="36" t="s">
        <v>2337</v>
      </c>
      <c r="B255" s="121" t="s">
        <v>481</v>
      </c>
      <c r="C255" s="37">
        <f t="shared" si="54"/>
        <v>3</v>
      </c>
      <c r="D255" s="37">
        <f t="shared" si="54"/>
        <v>0</v>
      </c>
      <c r="E255" s="37">
        <f t="shared" si="54"/>
        <v>0</v>
      </c>
      <c r="F255" s="37">
        <f t="shared" si="55"/>
        <v>3</v>
      </c>
      <c r="G255" s="37">
        <f t="shared" si="56"/>
        <v>0</v>
      </c>
      <c r="H255" s="128">
        <f t="shared" si="57"/>
        <v>0</v>
      </c>
      <c r="I255" s="37">
        <v>3</v>
      </c>
      <c r="J255" s="37"/>
      <c r="K255" s="37">
        <f t="shared" si="74"/>
        <v>0</v>
      </c>
      <c r="L255" s="37">
        <f t="shared" si="66"/>
        <v>3</v>
      </c>
      <c r="M255" s="37">
        <f t="shared" si="58"/>
        <v>0</v>
      </c>
      <c r="N255" s="128">
        <f t="shared" si="59"/>
        <v>0</v>
      </c>
      <c r="O255" s="37"/>
      <c r="P255" s="37"/>
      <c r="Q255" s="37"/>
      <c r="R255" s="37"/>
      <c r="S255" s="37">
        <f t="shared" si="60"/>
        <v>0</v>
      </c>
      <c r="T255" s="128">
        <f t="shared" si="61"/>
        <v>0</v>
      </c>
      <c r="U255" s="37"/>
      <c r="V255" s="37"/>
      <c r="W255" s="37"/>
      <c r="X255" s="37"/>
      <c r="Y255" s="37">
        <f t="shared" si="62"/>
        <v>0</v>
      </c>
      <c r="Z255" s="128">
        <f t="shared" si="63"/>
        <v>0</v>
      </c>
      <c r="AE255" s="37"/>
      <c r="AF255" s="37"/>
      <c r="AG255" s="37"/>
      <c r="AH255" s="37"/>
      <c r="AJ255" s="281" t="e">
        <f t="shared" si="64"/>
        <v>#N/A</v>
      </c>
    </row>
    <row r="256" spans="1:36" ht="20.100000000000001" hidden="1" customHeight="1" outlineLevel="2">
      <c r="A256" s="36" t="s">
        <v>2338</v>
      </c>
      <c r="B256" s="121" t="s">
        <v>612</v>
      </c>
      <c r="C256" s="37">
        <f t="shared" si="54"/>
        <v>25</v>
      </c>
      <c r="D256" s="37">
        <f t="shared" si="54"/>
        <v>0</v>
      </c>
      <c r="E256" s="37">
        <f t="shared" si="54"/>
        <v>0</v>
      </c>
      <c r="F256" s="37">
        <f t="shared" si="55"/>
        <v>25</v>
      </c>
      <c r="G256" s="37">
        <f t="shared" si="56"/>
        <v>0</v>
      </c>
      <c r="H256" s="128">
        <f t="shared" si="57"/>
        <v>0</v>
      </c>
      <c r="I256" s="37">
        <v>22</v>
      </c>
      <c r="J256" s="37"/>
      <c r="K256" s="37">
        <f t="shared" si="74"/>
        <v>0</v>
      </c>
      <c r="L256" s="37">
        <f t="shared" si="66"/>
        <v>22</v>
      </c>
      <c r="M256" s="37">
        <f t="shared" si="58"/>
        <v>0</v>
      </c>
      <c r="N256" s="128">
        <f t="shared" si="59"/>
        <v>0</v>
      </c>
      <c r="O256" s="37"/>
      <c r="P256" s="37"/>
      <c r="Q256" s="37"/>
      <c r="R256" s="37"/>
      <c r="S256" s="37">
        <f t="shared" si="60"/>
        <v>0</v>
      </c>
      <c r="T256" s="128">
        <f t="shared" si="61"/>
        <v>0</v>
      </c>
      <c r="U256" s="37">
        <v>3</v>
      </c>
      <c r="V256" s="37"/>
      <c r="W256" s="37"/>
      <c r="X256" s="37">
        <v>3</v>
      </c>
      <c r="Y256" s="37">
        <f t="shared" si="62"/>
        <v>0</v>
      </c>
      <c r="Z256" s="128">
        <f t="shared" si="63"/>
        <v>0</v>
      </c>
      <c r="AE256" s="37"/>
      <c r="AF256" s="37"/>
      <c r="AG256" s="37"/>
      <c r="AH256" s="37"/>
      <c r="AJ256" s="281" t="e">
        <f t="shared" si="64"/>
        <v>#N/A</v>
      </c>
    </row>
    <row r="257" spans="1:36" ht="20.100000000000001" hidden="1" customHeight="1" outlineLevel="1" collapsed="1">
      <c r="A257" s="34" t="s">
        <v>2339</v>
      </c>
      <c r="B257" s="121" t="s">
        <v>613</v>
      </c>
      <c r="C257" s="35">
        <f t="shared" si="54"/>
        <v>144</v>
      </c>
      <c r="D257" s="35">
        <f t="shared" si="54"/>
        <v>0</v>
      </c>
      <c r="E257" s="35">
        <f t="shared" si="54"/>
        <v>0</v>
      </c>
      <c r="F257" s="35">
        <f t="shared" si="55"/>
        <v>144</v>
      </c>
      <c r="G257" s="35">
        <f t="shared" si="56"/>
        <v>0</v>
      </c>
      <c r="H257" s="127">
        <f t="shared" si="57"/>
        <v>0</v>
      </c>
      <c r="I257" s="35">
        <f>SUM(I258:I259)</f>
        <v>34</v>
      </c>
      <c r="J257" s="35">
        <f>SUM(J258:J259)</f>
        <v>0</v>
      </c>
      <c r="K257" s="35">
        <f>SUM(K258:K259)</f>
        <v>0</v>
      </c>
      <c r="L257" s="35">
        <f t="shared" si="66"/>
        <v>34</v>
      </c>
      <c r="M257" s="35">
        <f t="shared" si="58"/>
        <v>0</v>
      </c>
      <c r="N257" s="127">
        <f t="shared" si="59"/>
        <v>0</v>
      </c>
      <c r="O257" s="35">
        <f>SUM(O258:O259)</f>
        <v>0</v>
      </c>
      <c r="P257" s="35">
        <f>SUM(P258:P259)</f>
        <v>0</v>
      </c>
      <c r="Q257" s="35">
        <f>SUM(Q258:Q259)</f>
        <v>0</v>
      </c>
      <c r="R257" s="35">
        <f>SUM(R258:R259)</f>
        <v>0</v>
      </c>
      <c r="S257" s="35">
        <f t="shared" si="60"/>
        <v>0</v>
      </c>
      <c r="T257" s="127">
        <f t="shared" si="61"/>
        <v>0</v>
      </c>
      <c r="U257" s="35">
        <f>SUM(U258:U259)</f>
        <v>110</v>
      </c>
      <c r="V257" s="35">
        <f>SUM(V258:V259)</f>
        <v>0</v>
      </c>
      <c r="W257" s="35">
        <f>SUM(W258:W259)</f>
        <v>0</v>
      </c>
      <c r="X257" s="35">
        <f>SUM(X258:X259)</f>
        <v>110</v>
      </c>
      <c r="Y257" s="35">
        <f t="shared" si="62"/>
        <v>0</v>
      </c>
      <c r="Z257" s="127">
        <f t="shared" si="63"/>
        <v>0</v>
      </c>
      <c r="AE257" s="35">
        <f>SUM(AE258:AE259)</f>
        <v>0</v>
      </c>
      <c r="AF257" s="35">
        <f>SUM(AF258:AF259)</f>
        <v>0</v>
      </c>
      <c r="AG257" s="35">
        <f>SUM(AG258:AG259)</f>
        <v>0</v>
      </c>
      <c r="AH257" s="35">
        <f>SUM(AH258:AH259)</f>
        <v>0</v>
      </c>
      <c r="AJ257" s="281" t="e">
        <f t="shared" si="64"/>
        <v>#N/A</v>
      </c>
    </row>
    <row r="258" spans="1:36" ht="20.100000000000001" hidden="1" customHeight="1" outlineLevel="2">
      <c r="A258" s="36" t="s">
        <v>2340</v>
      </c>
      <c r="B258" s="121" t="s">
        <v>614</v>
      </c>
      <c r="C258" s="37">
        <f t="shared" si="54"/>
        <v>0</v>
      </c>
      <c r="D258" s="37">
        <f t="shared" si="54"/>
        <v>0</v>
      </c>
      <c r="E258" s="37">
        <f t="shared" si="54"/>
        <v>0</v>
      </c>
      <c r="F258" s="37">
        <f t="shared" si="55"/>
        <v>0</v>
      </c>
      <c r="G258" s="37">
        <f t="shared" si="56"/>
        <v>0</v>
      </c>
      <c r="H258" s="128">
        <f t="shared" si="57"/>
        <v>0</v>
      </c>
      <c r="I258" s="37">
        <v>0</v>
      </c>
      <c r="J258" s="37"/>
      <c r="K258" s="37">
        <f t="shared" ref="K258:K259" si="75">SUM(AE258:AH258)</f>
        <v>0</v>
      </c>
      <c r="L258" s="37">
        <f t="shared" si="66"/>
        <v>0</v>
      </c>
      <c r="M258" s="37">
        <f t="shared" si="58"/>
        <v>0</v>
      </c>
      <c r="N258" s="128">
        <f t="shared" si="59"/>
        <v>0</v>
      </c>
      <c r="O258" s="37"/>
      <c r="P258" s="37"/>
      <c r="Q258" s="37"/>
      <c r="R258" s="37"/>
      <c r="S258" s="37">
        <f t="shared" si="60"/>
        <v>0</v>
      </c>
      <c r="T258" s="128">
        <f t="shared" si="61"/>
        <v>0</v>
      </c>
      <c r="U258" s="37"/>
      <c r="V258" s="37"/>
      <c r="W258" s="37"/>
      <c r="X258" s="37"/>
      <c r="Y258" s="37">
        <f t="shared" si="62"/>
        <v>0</v>
      </c>
      <c r="Z258" s="128">
        <f t="shared" si="63"/>
        <v>0</v>
      </c>
      <c r="AE258" s="37"/>
      <c r="AF258" s="37"/>
      <c r="AG258" s="37"/>
      <c r="AH258" s="37"/>
      <c r="AJ258" s="281" t="e">
        <f t="shared" si="64"/>
        <v>#N/A</v>
      </c>
    </row>
    <row r="259" spans="1:36" ht="20.100000000000001" hidden="1" customHeight="1" outlineLevel="2">
      <c r="A259" s="36" t="s">
        <v>2341</v>
      </c>
      <c r="B259" s="121" t="s">
        <v>615</v>
      </c>
      <c r="C259" s="37">
        <f t="shared" si="54"/>
        <v>144</v>
      </c>
      <c r="D259" s="37">
        <f t="shared" si="54"/>
        <v>0</v>
      </c>
      <c r="E259" s="37">
        <f t="shared" si="54"/>
        <v>0</v>
      </c>
      <c r="F259" s="37">
        <f t="shared" si="55"/>
        <v>144</v>
      </c>
      <c r="G259" s="37">
        <f t="shared" si="56"/>
        <v>0</v>
      </c>
      <c r="H259" s="128">
        <f t="shared" si="57"/>
        <v>0</v>
      </c>
      <c r="I259" s="37">
        <v>34</v>
      </c>
      <c r="J259" s="37"/>
      <c r="K259" s="37">
        <f t="shared" si="75"/>
        <v>0</v>
      </c>
      <c r="L259" s="37">
        <f t="shared" si="66"/>
        <v>34</v>
      </c>
      <c r="M259" s="37">
        <f t="shared" si="58"/>
        <v>0</v>
      </c>
      <c r="N259" s="128">
        <f t="shared" si="59"/>
        <v>0</v>
      </c>
      <c r="O259" s="37"/>
      <c r="P259" s="37"/>
      <c r="Q259" s="37"/>
      <c r="R259" s="37"/>
      <c r="S259" s="37">
        <f t="shared" si="60"/>
        <v>0</v>
      </c>
      <c r="T259" s="128">
        <f t="shared" si="61"/>
        <v>0</v>
      </c>
      <c r="U259" s="37">
        <v>110</v>
      </c>
      <c r="V259" s="37"/>
      <c r="W259" s="37"/>
      <c r="X259" s="37">
        <v>110</v>
      </c>
      <c r="Y259" s="37">
        <f t="shared" si="62"/>
        <v>0</v>
      </c>
      <c r="Z259" s="128">
        <f t="shared" si="63"/>
        <v>0</v>
      </c>
      <c r="AE259" s="37"/>
      <c r="AF259" s="37"/>
      <c r="AG259" s="37"/>
      <c r="AH259" s="37"/>
      <c r="AJ259" s="281" t="e">
        <f t="shared" si="64"/>
        <v>#N/A</v>
      </c>
    </row>
    <row r="260" spans="1:36" ht="20.100000000000001" customHeight="1" collapsed="1">
      <c r="A260" s="39" t="s">
        <v>2342</v>
      </c>
      <c r="B260" s="121" t="s">
        <v>616</v>
      </c>
      <c r="C260" s="40">
        <f t="shared" si="54"/>
        <v>328</v>
      </c>
      <c r="D260" s="40">
        <f t="shared" si="54"/>
        <v>0</v>
      </c>
      <c r="E260" s="40">
        <f t="shared" si="54"/>
        <v>0</v>
      </c>
      <c r="F260" s="40">
        <f t="shared" si="55"/>
        <v>328</v>
      </c>
      <c r="G260" s="40">
        <f t="shared" si="56"/>
        <v>0</v>
      </c>
      <c r="H260" s="129">
        <f t="shared" si="57"/>
        <v>0</v>
      </c>
      <c r="I260" s="40">
        <f>SUM(I261:I263)</f>
        <v>328</v>
      </c>
      <c r="J260" s="40">
        <f>SUM(J261:J263)</f>
        <v>0</v>
      </c>
      <c r="K260" s="40">
        <f>SUM(K261:K263)</f>
        <v>0</v>
      </c>
      <c r="L260" s="40">
        <f>SUM(L261:L263)</f>
        <v>328</v>
      </c>
      <c r="M260" s="40">
        <f t="shared" si="58"/>
        <v>0</v>
      </c>
      <c r="N260" s="129">
        <f t="shared" si="59"/>
        <v>0</v>
      </c>
      <c r="O260" s="40">
        <f>SUM(O261:O263)</f>
        <v>0</v>
      </c>
      <c r="P260" s="40">
        <f>SUM(P261:P263)</f>
        <v>0</v>
      </c>
      <c r="Q260" s="40">
        <f>SUM(Q261:Q263)</f>
        <v>0</v>
      </c>
      <c r="R260" s="40">
        <f>SUM(R261:R263)</f>
        <v>0</v>
      </c>
      <c r="S260" s="40">
        <f t="shared" si="60"/>
        <v>0</v>
      </c>
      <c r="T260" s="129">
        <f t="shared" si="61"/>
        <v>0</v>
      </c>
      <c r="U260" s="40">
        <f>SUM(U261:U263)</f>
        <v>0</v>
      </c>
      <c r="V260" s="40">
        <f>SUM(V261:V263)</f>
        <v>0</v>
      </c>
      <c r="W260" s="40">
        <f>SUM(W261:W263)</f>
        <v>0</v>
      </c>
      <c r="X260" s="40">
        <f>SUM(X261:X263)</f>
        <v>0</v>
      </c>
      <c r="Y260" s="40">
        <f t="shared" si="62"/>
        <v>0</v>
      </c>
      <c r="Z260" s="129">
        <f t="shared" si="63"/>
        <v>0</v>
      </c>
      <c r="AE260" s="40">
        <f>SUM(AE261:AE263)</f>
        <v>0</v>
      </c>
      <c r="AF260" s="40">
        <f>SUM(AF261:AF263)</f>
        <v>0</v>
      </c>
      <c r="AG260" s="40">
        <f>SUM(AG261:AG263)</f>
        <v>0</v>
      </c>
      <c r="AH260" s="40">
        <f>SUM(AH261:AH263)</f>
        <v>0</v>
      </c>
      <c r="AJ260" s="281" t="e">
        <f t="shared" si="64"/>
        <v>#N/A</v>
      </c>
    </row>
    <row r="261" spans="1:36" ht="20.100000000000001" hidden="1" customHeight="1" outlineLevel="1">
      <c r="A261" s="42" t="s">
        <v>2343</v>
      </c>
      <c r="B261" s="121" t="s">
        <v>617</v>
      </c>
      <c r="C261" s="41">
        <f t="shared" si="54"/>
        <v>328</v>
      </c>
      <c r="D261" s="41">
        <f t="shared" si="54"/>
        <v>0</v>
      </c>
      <c r="E261" s="41">
        <f t="shared" si="54"/>
        <v>0</v>
      </c>
      <c r="F261" s="41">
        <f t="shared" si="55"/>
        <v>328</v>
      </c>
      <c r="G261" s="41">
        <f t="shared" si="56"/>
        <v>0</v>
      </c>
      <c r="H261" s="130">
        <f t="shared" si="57"/>
        <v>0</v>
      </c>
      <c r="I261" s="41">
        <v>328</v>
      </c>
      <c r="J261" s="41"/>
      <c r="K261" s="37">
        <f t="shared" ref="K261:K263" si="76">SUM(AE261:AH261)</f>
        <v>0</v>
      </c>
      <c r="L261" s="41">
        <f t="shared" ref="L261:L324" si="77">SUM(I261:K261)</f>
        <v>328</v>
      </c>
      <c r="M261" s="41">
        <f t="shared" si="58"/>
        <v>0</v>
      </c>
      <c r="N261" s="130">
        <f t="shared" si="59"/>
        <v>0</v>
      </c>
      <c r="O261" s="41"/>
      <c r="P261" s="41"/>
      <c r="Q261" s="41"/>
      <c r="R261" s="41"/>
      <c r="S261" s="41">
        <f t="shared" si="60"/>
        <v>0</v>
      </c>
      <c r="T261" s="130">
        <f t="shared" si="61"/>
        <v>0</v>
      </c>
      <c r="U261" s="41"/>
      <c r="V261" s="41"/>
      <c r="W261" s="41"/>
      <c r="X261" s="41"/>
      <c r="Y261" s="41">
        <f t="shared" si="62"/>
        <v>0</v>
      </c>
      <c r="Z261" s="130">
        <f t="shared" si="63"/>
        <v>0</v>
      </c>
      <c r="AE261" s="41"/>
      <c r="AF261" s="41"/>
      <c r="AG261" s="41"/>
      <c r="AH261" s="41"/>
      <c r="AJ261" s="281" t="e">
        <f t="shared" si="64"/>
        <v>#N/A</v>
      </c>
    </row>
    <row r="262" spans="1:36" ht="20.100000000000001" hidden="1" customHeight="1" outlineLevel="1">
      <c r="A262" s="42" t="s">
        <v>2344</v>
      </c>
      <c r="B262" s="121" t="s">
        <v>618</v>
      </c>
      <c r="C262" s="41">
        <f t="shared" si="54"/>
        <v>0</v>
      </c>
      <c r="D262" s="41">
        <f t="shared" si="54"/>
        <v>0</v>
      </c>
      <c r="E262" s="41">
        <f t="shared" si="54"/>
        <v>0</v>
      </c>
      <c r="F262" s="41">
        <f t="shared" si="55"/>
        <v>0</v>
      </c>
      <c r="G262" s="41">
        <f t="shared" si="56"/>
        <v>0</v>
      </c>
      <c r="H262" s="130">
        <f t="shared" si="57"/>
        <v>0</v>
      </c>
      <c r="I262" s="41">
        <v>0</v>
      </c>
      <c r="J262" s="41"/>
      <c r="K262" s="37">
        <f t="shared" si="76"/>
        <v>0</v>
      </c>
      <c r="L262" s="41">
        <f t="shared" si="77"/>
        <v>0</v>
      </c>
      <c r="M262" s="41">
        <f t="shared" si="58"/>
        <v>0</v>
      </c>
      <c r="N262" s="130">
        <f t="shared" si="59"/>
        <v>0</v>
      </c>
      <c r="O262" s="41"/>
      <c r="P262" s="41"/>
      <c r="Q262" s="41"/>
      <c r="R262" s="41"/>
      <c r="S262" s="41">
        <f t="shared" si="60"/>
        <v>0</v>
      </c>
      <c r="T262" s="130">
        <f t="shared" si="61"/>
        <v>0</v>
      </c>
      <c r="U262" s="41"/>
      <c r="V262" s="41"/>
      <c r="W262" s="41"/>
      <c r="X262" s="41"/>
      <c r="Y262" s="41">
        <f t="shared" si="62"/>
        <v>0</v>
      </c>
      <c r="Z262" s="130">
        <f t="shared" si="63"/>
        <v>0</v>
      </c>
      <c r="AE262" s="41"/>
      <c r="AF262" s="41"/>
      <c r="AG262" s="41"/>
      <c r="AH262" s="41"/>
      <c r="AJ262" s="281" t="e">
        <f t="shared" si="64"/>
        <v>#N/A</v>
      </c>
    </row>
    <row r="263" spans="1:36" ht="20.100000000000001" hidden="1" customHeight="1" outlineLevel="1">
      <c r="A263" s="42" t="s">
        <v>2345</v>
      </c>
      <c r="B263" s="121" t="s">
        <v>619</v>
      </c>
      <c r="C263" s="41">
        <f t="shared" ref="C263:E326" si="78">I263+O263+U263</f>
        <v>0</v>
      </c>
      <c r="D263" s="41">
        <f t="shared" si="78"/>
        <v>0</v>
      </c>
      <c r="E263" s="41">
        <f t="shared" si="78"/>
        <v>0</v>
      </c>
      <c r="F263" s="41">
        <f t="shared" ref="F263:F326" si="79">L263+R263+X263</f>
        <v>0</v>
      </c>
      <c r="G263" s="41">
        <f t="shared" ref="G263:G326" si="80">F263-C263</f>
        <v>0</v>
      </c>
      <c r="H263" s="130">
        <f t="shared" ref="H263:H326" si="81">IF(C263=0,0,G263/C263*100)</f>
        <v>0</v>
      </c>
      <c r="I263" s="41">
        <v>0</v>
      </c>
      <c r="J263" s="41"/>
      <c r="K263" s="37">
        <f t="shared" si="76"/>
        <v>0</v>
      </c>
      <c r="L263" s="41">
        <f t="shared" si="77"/>
        <v>0</v>
      </c>
      <c r="M263" s="41">
        <f t="shared" ref="M263:M326" si="82">L263-I263</f>
        <v>0</v>
      </c>
      <c r="N263" s="130">
        <f t="shared" ref="N263:N326" si="83">IF(I263=0,0,M263/I263*100)</f>
        <v>0</v>
      </c>
      <c r="O263" s="41"/>
      <c r="P263" s="41"/>
      <c r="Q263" s="41"/>
      <c r="R263" s="41"/>
      <c r="S263" s="41">
        <f t="shared" ref="S263:S326" si="84">R263-O263</f>
        <v>0</v>
      </c>
      <c r="T263" s="130">
        <f t="shared" ref="T263:T326" si="85">IF(O263=0,0,S263/O263*100)</f>
        <v>0</v>
      </c>
      <c r="U263" s="41"/>
      <c r="V263" s="41"/>
      <c r="W263" s="41"/>
      <c r="X263" s="41"/>
      <c r="Y263" s="41">
        <f t="shared" ref="Y263:Y326" si="86">X263-U263</f>
        <v>0</v>
      </c>
      <c r="Z263" s="130">
        <f t="shared" ref="Z263:Z326" si="87">IF(U263=0,0,Y263/U263*100)</f>
        <v>0</v>
      </c>
      <c r="AE263" s="41"/>
      <c r="AF263" s="41"/>
      <c r="AG263" s="41"/>
      <c r="AH263" s="41"/>
      <c r="AJ263" s="281" t="e">
        <f t="shared" ref="AJ263:AJ326" si="88">VLOOKUP($A263,$A$1374:$F$2703,3,FALSE)</f>
        <v>#N/A</v>
      </c>
    </row>
    <row r="264" spans="1:36" ht="20.100000000000001" customHeight="1" collapsed="1">
      <c r="A264" s="39" t="s">
        <v>2346</v>
      </c>
      <c r="B264" s="121" t="s">
        <v>620</v>
      </c>
      <c r="C264" s="40">
        <f t="shared" si="78"/>
        <v>2301</v>
      </c>
      <c r="D264" s="40">
        <f t="shared" si="78"/>
        <v>0</v>
      </c>
      <c r="E264" s="40">
        <f t="shared" si="78"/>
        <v>0</v>
      </c>
      <c r="F264" s="40">
        <f t="shared" si="79"/>
        <v>2301</v>
      </c>
      <c r="G264" s="40">
        <f t="shared" si="80"/>
        <v>0</v>
      </c>
      <c r="H264" s="129">
        <f t="shared" si="81"/>
        <v>0</v>
      </c>
      <c r="I264" s="40">
        <f>SUM(I265,I274)</f>
        <v>2276</v>
      </c>
      <c r="J264" s="40">
        <f>SUM(J265,J274)</f>
        <v>0</v>
      </c>
      <c r="K264" s="40">
        <f>SUM(K265,K274)</f>
        <v>0</v>
      </c>
      <c r="L264" s="40">
        <f>SUM(L265,L274)</f>
        <v>2276</v>
      </c>
      <c r="M264" s="40">
        <f t="shared" si="82"/>
        <v>0</v>
      </c>
      <c r="N264" s="129">
        <f t="shared" si="83"/>
        <v>0</v>
      </c>
      <c r="O264" s="40">
        <f>SUM(O265,O274)</f>
        <v>0</v>
      </c>
      <c r="P264" s="40">
        <f>SUM(P265,P274)</f>
        <v>0</v>
      </c>
      <c r="Q264" s="40">
        <f>SUM(Q265,Q274)</f>
        <v>0</v>
      </c>
      <c r="R264" s="40">
        <f>SUM(R265,R274)</f>
        <v>0</v>
      </c>
      <c r="S264" s="40">
        <f t="shared" si="84"/>
        <v>0</v>
      </c>
      <c r="T264" s="129">
        <f t="shared" si="85"/>
        <v>0</v>
      </c>
      <c r="U264" s="40">
        <f>SUM(U265,U274)</f>
        <v>25</v>
      </c>
      <c r="V264" s="40">
        <f>SUM(V265,V274)</f>
        <v>0</v>
      </c>
      <c r="W264" s="40">
        <f>SUM(W265,W274)</f>
        <v>0</v>
      </c>
      <c r="X264" s="40">
        <f>SUM(X265,X274)</f>
        <v>25</v>
      </c>
      <c r="Y264" s="40">
        <f t="shared" si="86"/>
        <v>0</v>
      </c>
      <c r="Z264" s="129">
        <f t="shared" si="87"/>
        <v>0</v>
      </c>
      <c r="AE264" s="40">
        <f>SUM(AE265,AE274)</f>
        <v>0</v>
      </c>
      <c r="AF264" s="40">
        <f>SUM(AF265,AF274)</f>
        <v>0</v>
      </c>
      <c r="AG264" s="40">
        <f>SUM(AG265,AG274)</f>
        <v>0</v>
      </c>
      <c r="AH264" s="40">
        <f>SUM(AH265,AH274)</f>
        <v>0</v>
      </c>
      <c r="AJ264" s="281" t="e">
        <f t="shared" si="88"/>
        <v>#N/A</v>
      </c>
    </row>
    <row r="265" spans="1:36" ht="20.100000000000001" hidden="1" customHeight="1" outlineLevel="1" collapsed="1">
      <c r="A265" s="43" t="s">
        <v>2347</v>
      </c>
      <c r="B265" s="121" t="s">
        <v>621</v>
      </c>
      <c r="C265" s="44">
        <f t="shared" si="78"/>
        <v>2019</v>
      </c>
      <c r="D265" s="44">
        <f t="shared" si="78"/>
        <v>0</v>
      </c>
      <c r="E265" s="44">
        <f t="shared" si="78"/>
        <v>0</v>
      </c>
      <c r="F265" s="44">
        <f t="shared" si="79"/>
        <v>2019</v>
      </c>
      <c r="G265" s="44">
        <f t="shared" si="80"/>
        <v>0</v>
      </c>
      <c r="H265" s="131">
        <f t="shared" si="81"/>
        <v>0</v>
      </c>
      <c r="I265" s="44">
        <f>SUM(I266:I273)</f>
        <v>2014</v>
      </c>
      <c r="J265" s="44">
        <f>SUM(J266:J273)</f>
        <v>0</v>
      </c>
      <c r="K265" s="44">
        <f>SUM(K266:K273)</f>
        <v>0</v>
      </c>
      <c r="L265" s="44">
        <f t="shared" si="77"/>
        <v>2014</v>
      </c>
      <c r="M265" s="44">
        <f t="shared" si="82"/>
        <v>0</v>
      </c>
      <c r="N265" s="131">
        <f t="shared" si="83"/>
        <v>0</v>
      </c>
      <c r="O265" s="44">
        <f>SUM(O266:O273)</f>
        <v>0</v>
      </c>
      <c r="P265" s="44">
        <f>SUM(P266:P273)</f>
        <v>0</v>
      </c>
      <c r="Q265" s="44">
        <f>SUM(Q266:Q273)</f>
        <v>0</v>
      </c>
      <c r="R265" s="44">
        <f>SUM(R266:R273)</f>
        <v>0</v>
      </c>
      <c r="S265" s="44">
        <f t="shared" si="84"/>
        <v>0</v>
      </c>
      <c r="T265" s="131">
        <f t="shared" si="85"/>
        <v>0</v>
      </c>
      <c r="U265" s="44">
        <f>SUM(U266:U273)</f>
        <v>5</v>
      </c>
      <c r="V265" s="44">
        <f>SUM(V266:V273)</f>
        <v>0</v>
      </c>
      <c r="W265" s="44">
        <f>SUM(W266:W273)</f>
        <v>0</v>
      </c>
      <c r="X265" s="44">
        <f>SUM(X266:X273)</f>
        <v>5</v>
      </c>
      <c r="Y265" s="44">
        <f t="shared" si="86"/>
        <v>0</v>
      </c>
      <c r="Z265" s="131">
        <f t="shared" si="87"/>
        <v>0</v>
      </c>
      <c r="AE265" s="44">
        <f>SUM(AE266:AE273)</f>
        <v>0</v>
      </c>
      <c r="AF265" s="44">
        <f>SUM(AF266:AF273)</f>
        <v>0</v>
      </c>
      <c r="AG265" s="44">
        <f>SUM(AG266:AG273)</f>
        <v>0</v>
      </c>
      <c r="AH265" s="44">
        <f>SUM(AH266:AH273)</f>
        <v>0</v>
      </c>
      <c r="AJ265" s="281" t="e">
        <f t="shared" si="88"/>
        <v>#N/A</v>
      </c>
    </row>
    <row r="266" spans="1:36" ht="20.100000000000001" hidden="1" customHeight="1" outlineLevel="2">
      <c r="A266" s="36" t="s">
        <v>2348</v>
      </c>
      <c r="B266" s="121" t="s">
        <v>622</v>
      </c>
      <c r="C266" s="37">
        <f t="shared" si="78"/>
        <v>265</v>
      </c>
      <c r="D266" s="37">
        <f t="shared" si="78"/>
        <v>0</v>
      </c>
      <c r="E266" s="37">
        <f t="shared" si="78"/>
        <v>0</v>
      </c>
      <c r="F266" s="37">
        <f t="shared" si="79"/>
        <v>265</v>
      </c>
      <c r="G266" s="37">
        <f t="shared" si="80"/>
        <v>0</v>
      </c>
      <c r="H266" s="128">
        <f t="shared" si="81"/>
        <v>0</v>
      </c>
      <c r="I266" s="37">
        <v>261</v>
      </c>
      <c r="J266" s="37"/>
      <c r="K266" s="37">
        <f t="shared" ref="K266:K274" si="89">SUM(AE266:AH266)</f>
        <v>0</v>
      </c>
      <c r="L266" s="37">
        <f t="shared" si="77"/>
        <v>261</v>
      </c>
      <c r="M266" s="37">
        <f t="shared" si="82"/>
        <v>0</v>
      </c>
      <c r="N266" s="128">
        <f t="shared" si="83"/>
        <v>0</v>
      </c>
      <c r="O266" s="37"/>
      <c r="P266" s="37"/>
      <c r="Q266" s="37"/>
      <c r="R266" s="37"/>
      <c r="S266" s="37">
        <f t="shared" si="84"/>
        <v>0</v>
      </c>
      <c r="T266" s="128">
        <f t="shared" si="85"/>
        <v>0</v>
      </c>
      <c r="U266" s="37">
        <v>4</v>
      </c>
      <c r="V266" s="37"/>
      <c r="W266" s="37"/>
      <c r="X266" s="37">
        <v>4</v>
      </c>
      <c r="Y266" s="37">
        <f t="shared" si="86"/>
        <v>0</v>
      </c>
      <c r="Z266" s="128">
        <f t="shared" si="87"/>
        <v>0</v>
      </c>
      <c r="AE266" s="37"/>
      <c r="AF266" s="37"/>
      <c r="AG266" s="37"/>
      <c r="AH266" s="37"/>
      <c r="AJ266" s="281" t="e">
        <f t="shared" si="88"/>
        <v>#N/A</v>
      </c>
    </row>
    <row r="267" spans="1:36" ht="20.100000000000001" hidden="1" customHeight="1" outlineLevel="2">
      <c r="A267" s="36" t="s">
        <v>2349</v>
      </c>
      <c r="B267" s="121" t="s">
        <v>623</v>
      </c>
      <c r="C267" s="37">
        <f t="shared" si="78"/>
        <v>0</v>
      </c>
      <c r="D267" s="37">
        <f t="shared" si="78"/>
        <v>0</v>
      </c>
      <c r="E267" s="37">
        <f t="shared" si="78"/>
        <v>0</v>
      </c>
      <c r="F267" s="37">
        <f t="shared" si="79"/>
        <v>0</v>
      </c>
      <c r="G267" s="37">
        <f t="shared" si="80"/>
        <v>0</v>
      </c>
      <c r="H267" s="128">
        <f t="shared" si="81"/>
        <v>0</v>
      </c>
      <c r="I267" s="37">
        <v>0</v>
      </c>
      <c r="J267" s="37"/>
      <c r="K267" s="37">
        <f t="shared" si="89"/>
        <v>0</v>
      </c>
      <c r="L267" s="37">
        <f t="shared" si="77"/>
        <v>0</v>
      </c>
      <c r="M267" s="37">
        <f t="shared" si="82"/>
        <v>0</v>
      </c>
      <c r="N267" s="128">
        <f t="shared" si="83"/>
        <v>0</v>
      </c>
      <c r="O267" s="37"/>
      <c r="P267" s="37"/>
      <c r="Q267" s="37"/>
      <c r="R267" s="37"/>
      <c r="S267" s="37">
        <f t="shared" si="84"/>
        <v>0</v>
      </c>
      <c r="T267" s="128">
        <f t="shared" si="85"/>
        <v>0</v>
      </c>
      <c r="U267" s="37"/>
      <c r="V267" s="37"/>
      <c r="W267" s="37"/>
      <c r="X267" s="37"/>
      <c r="Y267" s="37">
        <f t="shared" si="86"/>
        <v>0</v>
      </c>
      <c r="Z267" s="128">
        <f t="shared" si="87"/>
        <v>0</v>
      </c>
      <c r="AE267" s="37"/>
      <c r="AF267" s="37"/>
      <c r="AG267" s="37"/>
      <c r="AH267" s="37"/>
      <c r="AJ267" s="281" t="e">
        <f t="shared" si="88"/>
        <v>#N/A</v>
      </c>
    </row>
    <row r="268" spans="1:36" ht="20.100000000000001" hidden="1" customHeight="1" outlineLevel="2">
      <c r="A268" s="36" t="s">
        <v>2350</v>
      </c>
      <c r="B268" s="121" t="s">
        <v>624</v>
      </c>
      <c r="C268" s="37">
        <f t="shared" si="78"/>
        <v>1507</v>
      </c>
      <c r="D268" s="37">
        <f t="shared" si="78"/>
        <v>0</v>
      </c>
      <c r="E268" s="37">
        <f t="shared" si="78"/>
        <v>0</v>
      </c>
      <c r="F268" s="37">
        <f t="shared" si="79"/>
        <v>1507</v>
      </c>
      <c r="G268" s="37">
        <f t="shared" si="80"/>
        <v>0</v>
      </c>
      <c r="H268" s="128">
        <f t="shared" si="81"/>
        <v>0</v>
      </c>
      <c r="I268" s="37">
        <v>1507</v>
      </c>
      <c r="J268" s="37"/>
      <c r="K268" s="37">
        <f t="shared" si="89"/>
        <v>0</v>
      </c>
      <c r="L268" s="37">
        <f t="shared" si="77"/>
        <v>1507</v>
      </c>
      <c r="M268" s="37">
        <f t="shared" si="82"/>
        <v>0</v>
      </c>
      <c r="N268" s="128">
        <f t="shared" si="83"/>
        <v>0</v>
      </c>
      <c r="O268" s="37"/>
      <c r="P268" s="37"/>
      <c r="Q268" s="37"/>
      <c r="R268" s="37"/>
      <c r="S268" s="37">
        <f t="shared" si="84"/>
        <v>0</v>
      </c>
      <c r="T268" s="128">
        <f t="shared" si="85"/>
        <v>0</v>
      </c>
      <c r="U268" s="37"/>
      <c r="V268" s="37"/>
      <c r="W268" s="37"/>
      <c r="X268" s="37"/>
      <c r="Y268" s="37">
        <f t="shared" si="86"/>
        <v>0</v>
      </c>
      <c r="Z268" s="128">
        <f t="shared" si="87"/>
        <v>0</v>
      </c>
      <c r="AE268" s="37"/>
      <c r="AF268" s="37"/>
      <c r="AG268" s="37"/>
      <c r="AH268" s="37"/>
      <c r="AJ268" s="281">
        <f t="shared" si="88"/>
        <v>-13</v>
      </c>
    </row>
    <row r="269" spans="1:36" ht="20.100000000000001" hidden="1" customHeight="1" outlineLevel="2">
      <c r="A269" s="36" t="s">
        <v>2351</v>
      </c>
      <c r="B269" s="121" t="s">
        <v>625</v>
      </c>
      <c r="C269" s="37">
        <f t="shared" si="78"/>
        <v>0</v>
      </c>
      <c r="D269" s="37">
        <f t="shared" si="78"/>
        <v>0</v>
      </c>
      <c r="E269" s="37">
        <f t="shared" si="78"/>
        <v>0</v>
      </c>
      <c r="F269" s="37">
        <f t="shared" si="79"/>
        <v>0</v>
      </c>
      <c r="G269" s="37">
        <f t="shared" si="80"/>
        <v>0</v>
      </c>
      <c r="H269" s="128">
        <f t="shared" si="81"/>
        <v>0</v>
      </c>
      <c r="I269" s="37">
        <v>0</v>
      </c>
      <c r="J269" s="37"/>
      <c r="K269" s="37">
        <f t="shared" si="89"/>
        <v>0</v>
      </c>
      <c r="L269" s="37">
        <f t="shared" si="77"/>
        <v>0</v>
      </c>
      <c r="M269" s="37">
        <f t="shared" si="82"/>
        <v>0</v>
      </c>
      <c r="N269" s="128">
        <f t="shared" si="83"/>
        <v>0</v>
      </c>
      <c r="O269" s="37"/>
      <c r="P269" s="37"/>
      <c r="Q269" s="37"/>
      <c r="R269" s="37"/>
      <c r="S269" s="37">
        <f t="shared" si="84"/>
        <v>0</v>
      </c>
      <c r="T269" s="128">
        <f t="shared" si="85"/>
        <v>0</v>
      </c>
      <c r="U269" s="37"/>
      <c r="V269" s="37"/>
      <c r="W269" s="37"/>
      <c r="X269" s="37"/>
      <c r="Y269" s="37">
        <f t="shared" si="86"/>
        <v>0</v>
      </c>
      <c r="Z269" s="128">
        <f t="shared" si="87"/>
        <v>0</v>
      </c>
      <c r="AE269" s="37"/>
      <c r="AF269" s="37"/>
      <c r="AG269" s="37"/>
      <c r="AH269" s="37"/>
      <c r="AJ269" s="281" t="e">
        <f t="shared" si="88"/>
        <v>#N/A</v>
      </c>
    </row>
    <row r="270" spans="1:36" ht="20.100000000000001" hidden="1" customHeight="1" outlineLevel="2">
      <c r="A270" s="36" t="s">
        <v>2352</v>
      </c>
      <c r="B270" s="121" t="s">
        <v>626</v>
      </c>
      <c r="C270" s="37">
        <f t="shared" si="78"/>
        <v>0</v>
      </c>
      <c r="D270" s="37">
        <f t="shared" si="78"/>
        <v>0</v>
      </c>
      <c r="E270" s="37">
        <f t="shared" si="78"/>
        <v>0</v>
      </c>
      <c r="F270" s="37">
        <f t="shared" si="79"/>
        <v>0</v>
      </c>
      <c r="G270" s="37">
        <f t="shared" si="80"/>
        <v>0</v>
      </c>
      <c r="H270" s="128">
        <f t="shared" si="81"/>
        <v>0</v>
      </c>
      <c r="I270" s="37">
        <v>0</v>
      </c>
      <c r="J270" s="37"/>
      <c r="K270" s="37">
        <f t="shared" si="89"/>
        <v>0</v>
      </c>
      <c r="L270" s="37">
        <f t="shared" si="77"/>
        <v>0</v>
      </c>
      <c r="M270" s="37">
        <f t="shared" si="82"/>
        <v>0</v>
      </c>
      <c r="N270" s="128">
        <f t="shared" si="83"/>
        <v>0</v>
      </c>
      <c r="O270" s="37"/>
      <c r="P270" s="37"/>
      <c r="Q270" s="37"/>
      <c r="R270" s="37"/>
      <c r="S270" s="37">
        <f t="shared" si="84"/>
        <v>0</v>
      </c>
      <c r="T270" s="128">
        <f t="shared" si="85"/>
        <v>0</v>
      </c>
      <c r="U270" s="37"/>
      <c r="V270" s="37"/>
      <c r="W270" s="37"/>
      <c r="X270" s="37"/>
      <c r="Y270" s="37">
        <f t="shared" si="86"/>
        <v>0</v>
      </c>
      <c r="Z270" s="128">
        <f t="shared" si="87"/>
        <v>0</v>
      </c>
      <c r="AE270" s="37"/>
      <c r="AF270" s="37"/>
      <c r="AG270" s="37"/>
      <c r="AH270" s="37"/>
      <c r="AJ270" s="281" t="e">
        <f t="shared" si="88"/>
        <v>#N/A</v>
      </c>
    </row>
    <row r="271" spans="1:36" ht="20.100000000000001" hidden="1" customHeight="1" outlineLevel="2">
      <c r="A271" s="36" t="s">
        <v>2353</v>
      </c>
      <c r="B271" s="121" t="s">
        <v>627</v>
      </c>
      <c r="C271" s="37">
        <f t="shared" si="78"/>
        <v>246</v>
      </c>
      <c r="D271" s="37">
        <f t="shared" si="78"/>
        <v>0</v>
      </c>
      <c r="E271" s="37">
        <f t="shared" si="78"/>
        <v>0</v>
      </c>
      <c r="F271" s="37">
        <f t="shared" si="79"/>
        <v>246</v>
      </c>
      <c r="G271" s="37">
        <f t="shared" si="80"/>
        <v>0</v>
      </c>
      <c r="H271" s="128">
        <f t="shared" si="81"/>
        <v>0</v>
      </c>
      <c r="I271" s="37">
        <v>246</v>
      </c>
      <c r="J271" s="37"/>
      <c r="K271" s="37">
        <f t="shared" si="89"/>
        <v>0</v>
      </c>
      <c r="L271" s="37">
        <f t="shared" si="77"/>
        <v>246</v>
      </c>
      <c r="M271" s="37">
        <f t="shared" si="82"/>
        <v>0</v>
      </c>
      <c r="N271" s="128">
        <f t="shared" si="83"/>
        <v>0</v>
      </c>
      <c r="O271" s="37"/>
      <c r="P271" s="37"/>
      <c r="Q271" s="37"/>
      <c r="R271" s="37"/>
      <c r="S271" s="37">
        <f t="shared" si="84"/>
        <v>0</v>
      </c>
      <c r="T271" s="128">
        <f t="shared" si="85"/>
        <v>0</v>
      </c>
      <c r="U271" s="37"/>
      <c r="V271" s="37"/>
      <c r="W271" s="37"/>
      <c r="X271" s="37"/>
      <c r="Y271" s="37">
        <f t="shared" si="86"/>
        <v>0</v>
      </c>
      <c r="Z271" s="128">
        <f t="shared" si="87"/>
        <v>0</v>
      </c>
      <c r="AE271" s="37"/>
      <c r="AF271" s="37"/>
      <c r="AG271" s="37"/>
      <c r="AH271" s="37"/>
      <c r="AJ271" s="281" t="e">
        <f t="shared" si="88"/>
        <v>#N/A</v>
      </c>
    </row>
    <row r="272" spans="1:36" ht="20.100000000000001" hidden="1" customHeight="1" outlineLevel="2">
      <c r="A272" s="36" t="s">
        <v>2354</v>
      </c>
      <c r="B272" s="121" t="s">
        <v>628</v>
      </c>
      <c r="C272" s="37">
        <f t="shared" si="78"/>
        <v>1</v>
      </c>
      <c r="D272" s="37">
        <f t="shared" si="78"/>
        <v>0</v>
      </c>
      <c r="E272" s="37">
        <f t="shared" si="78"/>
        <v>0</v>
      </c>
      <c r="F272" s="37">
        <f t="shared" si="79"/>
        <v>1</v>
      </c>
      <c r="G272" s="37">
        <f t="shared" si="80"/>
        <v>0</v>
      </c>
      <c r="H272" s="128">
        <f t="shared" si="81"/>
        <v>0</v>
      </c>
      <c r="I272" s="37">
        <v>0</v>
      </c>
      <c r="J272" s="37"/>
      <c r="K272" s="37">
        <f t="shared" si="89"/>
        <v>0</v>
      </c>
      <c r="L272" s="37">
        <f t="shared" si="77"/>
        <v>0</v>
      </c>
      <c r="M272" s="37">
        <f t="shared" si="82"/>
        <v>0</v>
      </c>
      <c r="N272" s="128">
        <f t="shared" si="83"/>
        <v>0</v>
      </c>
      <c r="O272" s="37"/>
      <c r="P272" s="37"/>
      <c r="Q272" s="37"/>
      <c r="R272" s="37"/>
      <c r="S272" s="37">
        <f t="shared" si="84"/>
        <v>0</v>
      </c>
      <c r="T272" s="128">
        <f t="shared" si="85"/>
        <v>0</v>
      </c>
      <c r="U272" s="37">
        <v>1</v>
      </c>
      <c r="V272" s="37"/>
      <c r="W272" s="37"/>
      <c r="X272" s="37">
        <v>1</v>
      </c>
      <c r="Y272" s="37">
        <f t="shared" si="86"/>
        <v>0</v>
      </c>
      <c r="Z272" s="128">
        <f t="shared" si="87"/>
        <v>0</v>
      </c>
      <c r="AE272" s="37"/>
      <c r="AF272" s="37"/>
      <c r="AG272" s="37"/>
      <c r="AH272" s="37"/>
      <c r="AJ272" s="281" t="e">
        <f t="shared" si="88"/>
        <v>#N/A</v>
      </c>
    </row>
    <row r="273" spans="1:36" ht="20.100000000000001" hidden="1" customHeight="1" outlineLevel="2">
      <c r="A273" s="36" t="s">
        <v>2355</v>
      </c>
      <c r="B273" s="121" t="s">
        <v>629</v>
      </c>
      <c r="C273" s="37">
        <f t="shared" si="78"/>
        <v>0</v>
      </c>
      <c r="D273" s="37">
        <f t="shared" si="78"/>
        <v>0</v>
      </c>
      <c r="E273" s="37">
        <f t="shared" si="78"/>
        <v>0</v>
      </c>
      <c r="F273" s="37">
        <f t="shared" si="79"/>
        <v>0</v>
      </c>
      <c r="G273" s="37">
        <f t="shared" si="80"/>
        <v>0</v>
      </c>
      <c r="H273" s="128">
        <f t="shared" si="81"/>
        <v>0</v>
      </c>
      <c r="I273" s="37">
        <v>0</v>
      </c>
      <c r="J273" s="37"/>
      <c r="K273" s="37">
        <f t="shared" si="89"/>
        <v>0</v>
      </c>
      <c r="L273" s="37">
        <f t="shared" si="77"/>
        <v>0</v>
      </c>
      <c r="M273" s="37">
        <f t="shared" si="82"/>
        <v>0</v>
      </c>
      <c r="N273" s="128">
        <f t="shared" si="83"/>
        <v>0</v>
      </c>
      <c r="O273" s="37"/>
      <c r="P273" s="37"/>
      <c r="Q273" s="37"/>
      <c r="R273" s="37"/>
      <c r="S273" s="37">
        <f t="shared" si="84"/>
        <v>0</v>
      </c>
      <c r="T273" s="128">
        <f t="shared" si="85"/>
        <v>0</v>
      </c>
      <c r="U273" s="37">
        <v>0</v>
      </c>
      <c r="V273" s="37"/>
      <c r="W273" s="37"/>
      <c r="X273" s="37">
        <v>0</v>
      </c>
      <c r="Y273" s="37">
        <f t="shared" si="86"/>
        <v>0</v>
      </c>
      <c r="Z273" s="128">
        <f t="shared" si="87"/>
        <v>0</v>
      </c>
      <c r="AE273" s="37"/>
      <c r="AF273" s="37"/>
      <c r="AG273" s="37"/>
      <c r="AH273" s="37"/>
      <c r="AJ273" s="281" t="e">
        <f t="shared" si="88"/>
        <v>#N/A</v>
      </c>
    </row>
    <row r="274" spans="1:36" ht="19.5" hidden="1" customHeight="1" outlineLevel="1">
      <c r="A274" s="43" t="s">
        <v>2356</v>
      </c>
      <c r="B274" s="121" t="s">
        <v>630</v>
      </c>
      <c r="C274" s="44">
        <f t="shared" si="78"/>
        <v>282</v>
      </c>
      <c r="D274" s="44">
        <f t="shared" si="78"/>
        <v>0</v>
      </c>
      <c r="E274" s="44">
        <f t="shared" si="78"/>
        <v>0</v>
      </c>
      <c r="F274" s="44">
        <f t="shared" si="79"/>
        <v>282</v>
      </c>
      <c r="G274" s="44">
        <f t="shared" si="80"/>
        <v>0</v>
      </c>
      <c r="H274" s="131">
        <f t="shared" si="81"/>
        <v>0</v>
      </c>
      <c r="I274" s="44">
        <v>262</v>
      </c>
      <c r="J274" s="44"/>
      <c r="K274" s="44">
        <f t="shared" si="89"/>
        <v>0</v>
      </c>
      <c r="L274" s="44">
        <f t="shared" si="77"/>
        <v>262</v>
      </c>
      <c r="M274" s="44">
        <f t="shared" si="82"/>
        <v>0</v>
      </c>
      <c r="N274" s="131">
        <f t="shared" si="83"/>
        <v>0</v>
      </c>
      <c r="O274" s="44"/>
      <c r="P274" s="44"/>
      <c r="Q274" s="44"/>
      <c r="R274" s="44"/>
      <c r="S274" s="44">
        <f t="shared" si="84"/>
        <v>0</v>
      </c>
      <c r="T274" s="131">
        <f t="shared" si="85"/>
        <v>0</v>
      </c>
      <c r="U274" s="44">
        <v>20</v>
      </c>
      <c r="V274" s="44"/>
      <c r="W274" s="44"/>
      <c r="X274" s="44">
        <v>20</v>
      </c>
      <c r="Y274" s="44">
        <f t="shared" si="86"/>
        <v>0</v>
      </c>
      <c r="Z274" s="131">
        <f t="shared" si="87"/>
        <v>0</v>
      </c>
      <c r="AE274" s="44"/>
      <c r="AF274" s="44"/>
      <c r="AG274" s="44"/>
      <c r="AH274" s="44"/>
      <c r="AJ274" s="281" t="e">
        <f t="shared" si="88"/>
        <v>#N/A</v>
      </c>
    </row>
    <row r="275" spans="1:36" ht="19.5" customHeight="1" collapsed="1">
      <c r="A275" s="39" t="s">
        <v>2357</v>
      </c>
      <c r="B275" s="121" t="s">
        <v>631</v>
      </c>
      <c r="C275" s="40">
        <f t="shared" si="78"/>
        <v>53836</v>
      </c>
      <c r="D275" s="40">
        <f t="shared" si="78"/>
        <v>1950</v>
      </c>
      <c r="E275" s="40">
        <f t="shared" si="78"/>
        <v>5186</v>
      </c>
      <c r="F275" s="40">
        <f t="shared" si="79"/>
        <v>60972</v>
      </c>
      <c r="G275" s="40">
        <f t="shared" si="80"/>
        <v>7136</v>
      </c>
      <c r="H275" s="129">
        <f t="shared" si="81"/>
        <v>13.255070956237461</v>
      </c>
      <c r="I275" s="40">
        <f>SUM(I276,I286,I308,I315,I327,I336,I350,I359,I368,I376,I384,I393)</f>
        <v>49989</v>
      </c>
      <c r="J275" s="40">
        <f>SUM(J276,J286,J308,J315,J327,J336,J350,J359,J368,J376,J384,J393)</f>
        <v>1950</v>
      </c>
      <c r="K275" s="40">
        <f>SUM(K276,K286,K308,K315,K327,K336,K350,K359,K368,K376,K384,K393)</f>
        <v>5186</v>
      </c>
      <c r="L275" s="40">
        <f>SUM(L276,L286,L308,L315,L327,L336,L350,L359,L368,L376,L384,L393)</f>
        <v>57125</v>
      </c>
      <c r="M275" s="40">
        <f t="shared" si="82"/>
        <v>7136</v>
      </c>
      <c r="N275" s="129">
        <f t="shared" si="83"/>
        <v>14.275140530916802</v>
      </c>
      <c r="O275" s="40">
        <f>SUM(O276,O286,O308,O315,O327,O336,O350,O359,O368,O376,O384,O393)</f>
        <v>242</v>
      </c>
      <c r="P275" s="40">
        <f>SUM(P276,P286,P308,P315,P327,P336,P350,P359,P368,P376,P384,P393)</f>
        <v>0</v>
      </c>
      <c r="Q275" s="40">
        <f>SUM(Q276,Q286,Q308,Q315,Q327,Q336,Q350,Q359,Q368,Q376,Q384,Q393)</f>
        <v>0</v>
      </c>
      <c r="R275" s="40">
        <f>SUM(R276,R286,R308,R315,R327,R336,R350,R359,R368,R376,R384,R393)</f>
        <v>242</v>
      </c>
      <c r="S275" s="40">
        <f t="shared" si="84"/>
        <v>0</v>
      </c>
      <c r="T275" s="129">
        <f t="shared" si="85"/>
        <v>0</v>
      </c>
      <c r="U275" s="40">
        <f>SUM(U276,U286,U308,U315,U327,U336,U350,U359,U368,U376,U384,U393)</f>
        <v>3605</v>
      </c>
      <c r="V275" s="40">
        <f>SUM(V276,V286,V308,V315,V327,V336,V350,V359,V368,V376,V384,V393)</f>
        <v>0</v>
      </c>
      <c r="W275" s="40">
        <f>SUM(W276,W286,W308,W315,W327,W336,W350,W359,W368,W376,W384,W393)</f>
        <v>0</v>
      </c>
      <c r="X275" s="40">
        <f>SUM(X276,X286,X308,X315,X327,X336,X350,X359,X368,X376,X384,X393)</f>
        <v>3605</v>
      </c>
      <c r="Y275" s="40">
        <f t="shared" si="86"/>
        <v>0</v>
      </c>
      <c r="Z275" s="129">
        <f t="shared" si="87"/>
        <v>0</v>
      </c>
      <c r="AE275" s="40">
        <f>SUM(AE276,AE286,AE308,AE315,AE327,AE336,AE350,AE359,AE368,AE376,AE384,AE393)</f>
        <v>-1750</v>
      </c>
      <c r="AF275" s="40">
        <f>SUM(AF276,AF286,AF308,AF315,AF327,AF336,AF350,AF359,AF368,AF376,AF384,AF393)</f>
        <v>6940</v>
      </c>
      <c r="AG275" s="40">
        <f>SUM(AG276,AG286,AG308,AG315,AG327,AG336,AG350,AG359,AG368,AG376,AG384,AG393)</f>
        <v>0</v>
      </c>
      <c r="AH275" s="40">
        <f>SUM(AH276,AH286,AH308,AH315,AH327,AH336,AH350,AH359,AH368,AH376,AH384,AH393)</f>
        <v>-4</v>
      </c>
      <c r="AJ275" s="281" t="e">
        <f t="shared" si="88"/>
        <v>#N/A</v>
      </c>
    </row>
    <row r="276" spans="1:36" ht="19.5" hidden="1" customHeight="1" outlineLevel="1" collapsed="1">
      <c r="A276" s="43" t="s">
        <v>2358</v>
      </c>
      <c r="B276" s="121" t="s">
        <v>632</v>
      </c>
      <c r="C276" s="44">
        <f t="shared" si="78"/>
        <v>10074</v>
      </c>
      <c r="D276" s="44">
        <f t="shared" si="78"/>
        <v>200</v>
      </c>
      <c r="E276" s="44">
        <f t="shared" si="78"/>
        <v>2316</v>
      </c>
      <c r="F276" s="44">
        <f t="shared" si="79"/>
        <v>12590</v>
      </c>
      <c r="G276" s="44">
        <f t="shared" si="80"/>
        <v>2516</v>
      </c>
      <c r="H276" s="131">
        <f t="shared" si="81"/>
        <v>24.975183641056184</v>
      </c>
      <c r="I276" s="44">
        <f>SUM(I277:I285)</f>
        <v>8139</v>
      </c>
      <c r="J276" s="44">
        <f>SUM(J277:J285)</f>
        <v>200</v>
      </c>
      <c r="K276" s="44">
        <f>SUM(K277:K285)</f>
        <v>2316</v>
      </c>
      <c r="L276" s="44">
        <f t="shared" si="77"/>
        <v>10655</v>
      </c>
      <c r="M276" s="44">
        <f t="shared" si="82"/>
        <v>2516</v>
      </c>
      <c r="N276" s="131">
        <f t="shared" si="83"/>
        <v>30.912888561248309</v>
      </c>
      <c r="O276" s="44">
        <f>SUM(O277:O285)</f>
        <v>0</v>
      </c>
      <c r="P276" s="44">
        <f>SUM(P277:P285)</f>
        <v>0</v>
      </c>
      <c r="Q276" s="44">
        <f>SUM(Q277:Q285)</f>
        <v>0</v>
      </c>
      <c r="R276" s="44">
        <f>SUM(R277:R285)</f>
        <v>0</v>
      </c>
      <c r="S276" s="44">
        <f t="shared" si="84"/>
        <v>0</v>
      </c>
      <c r="T276" s="131">
        <f t="shared" si="85"/>
        <v>0</v>
      </c>
      <c r="U276" s="44">
        <f>SUM(U277:U285)</f>
        <v>1935</v>
      </c>
      <c r="V276" s="44">
        <f>SUM(V277:V285)</f>
        <v>0</v>
      </c>
      <c r="W276" s="44">
        <f>SUM(W277:W285)</f>
        <v>0</v>
      </c>
      <c r="X276" s="44">
        <f>SUM(X277:X285)</f>
        <v>1935</v>
      </c>
      <c r="Y276" s="44">
        <f t="shared" si="86"/>
        <v>0</v>
      </c>
      <c r="Z276" s="131">
        <f t="shared" si="87"/>
        <v>0</v>
      </c>
      <c r="AE276" s="44">
        <f>SUM(AE277:AE285)</f>
        <v>0</v>
      </c>
      <c r="AF276" s="44">
        <f>SUM(AF277:AF285)</f>
        <v>2320</v>
      </c>
      <c r="AG276" s="44">
        <f>SUM(AG277:AG285)</f>
        <v>0</v>
      </c>
      <c r="AH276" s="44">
        <f>SUM(AH277:AH285)</f>
        <v>-4</v>
      </c>
      <c r="AJ276" s="281" t="e">
        <f t="shared" si="88"/>
        <v>#N/A</v>
      </c>
    </row>
    <row r="277" spans="1:36" ht="20.100000000000001" hidden="1" customHeight="1" outlineLevel="2">
      <c r="A277" s="36" t="s">
        <v>2063</v>
      </c>
      <c r="B277" s="121" t="s">
        <v>633</v>
      </c>
      <c r="C277" s="37">
        <f t="shared" si="78"/>
        <v>336</v>
      </c>
      <c r="D277" s="37">
        <f t="shared" si="78"/>
        <v>0</v>
      </c>
      <c r="E277" s="37">
        <f t="shared" si="78"/>
        <v>2520</v>
      </c>
      <c r="F277" s="37">
        <f t="shared" si="79"/>
        <v>2856</v>
      </c>
      <c r="G277" s="37">
        <f t="shared" si="80"/>
        <v>2520</v>
      </c>
      <c r="H277" s="128">
        <f t="shared" si="81"/>
        <v>750</v>
      </c>
      <c r="I277" s="37">
        <v>336</v>
      </c>
      <c r="J277" s="37"/>
      <c r="K277" s="37">
        <f t="shared" ref="K277:K285" si="90">SUM(AE277:AH277)</f>
        <v>2520</v>
      </c>
      <c r="L277" s="37">
        <f t="shared" si="77"/>
        <v>2856</v>
      </c>
      <c r="M277" s="37">
        <f t="shared" si="82"/>
        <v>2520</v>
      </c>
      <c r="N277" s="128">
        <f t="shared" si="83"/>
        <v>750</v>
      </c>
      <c r="O277" s="37"/>
      <c r="P277" s="37"/>
      <c r="Q277" s="37"/>
      <c r="R277" s="37"/>
      <c r="S277" s="37">
        <f t="shared" si="84"/>
        <v>0</v>
      </c>
      <c r="T277" s="128">
        <f t="shared" si="85"/>
        <v>0</v>
      </c>
      <c r="U277" s="37">
        <v>0</v>
      </c>
      <c r="V277" s="37"/>
      <c r="W277" s="37"/>
      <c r="X277" s="37">
        <v>0</v>
      </c>
      <c r="Y277" s="37">
        <f t="shared" si="86"/>
        <v>0</v>
      </c>
      <c r="Z277" s="128">
        <f t="shared" si="87"/>
        <v>0</v>
      </c>
      <c r="AE277" s="37"/>
      <c r="AF277" s="37">
        <v>2520</v>
      </c>
      <c r="AG277" s="37"/>
      <c r="AH277" s="37"/>
      <c r="AJ277" s="281" t="e">
        <f t="shared" si="88"/>
        <v>#N/A</v>
      </c>
    </row>
    <row r="278" spans="1:36" ht="20.100000000000001" hidden="1" customHeight="1" outlineLevel="2">
      <c r="A278" s="36" t="s">
        <v>2359</v>
      </c>
      <c r="B278" s="121" t="s">
        <v>634</v>
      </c>
      <c r="C278" s="37">
        <f t="shared" si="78"/>
        <v>908</v>
      </c>
      <c r="D278" s="37">
        <f t="shared" si="78"/>
        <v>0</v>
      </c>
      <c r="E278" s="37">
        <f t="shared" si="78"/>
        <v>0</v>
      </c>
      <c r="F278" s="37">
        <f t="shared" si="79"/>
        <v>908</v>
      </c>
      <c r="G278" s="37">
        <f t="shared" si="80"/>
        <v>0</v>
      </c>
      <c r="H278" s="128">
        <f t="shared" si="81"/>
        <v>0</v>
      </c>
      <c r="I278" s="37">
        <v>818</v>
      </c>
      <c r="J278" s="37"/>
      <c r="K278" s="37">
        <f t="shared" si="90"/>
        <v>0</v>
      </c>
      <c r="L278" s="37">
        <f t="shared" si="77"/>
        <v>818</v>
      </c>
      <c r="M278" s="37">
        <f t="shared" si="82"/>
        <v>0</v>
      </c>
      <c r="N278" s="128">
        <f t="shared" si="83"/>
        <v>0</v>
      </c>
      <c r="O278" s="37"/>
      <c r="P278" s="37"/>
      <c r="Q278" s="37"/>
      <c r="R278" s="37"/>
      <c r="S278" s="37">
        <f t="shared" si="84"/>
        <v>0</v>
      </c>
      <c r="T278" s="128">
        <f t="shared" si="85"/>
        <v>0</v>
      </c>
      <c r="U278" s="37">
        <v>90</v>
      </c>
      <c r="V278" s="37"/>
      <c r="W278" s="37"/>
      <c r="X278" s="37">
        <v>90</v>
      </c>
      <c r="Y278" s="37">
        <f t="shared" si="86"/>
        <v>0</v>
      </c>
      <c r="Z278" s="128">
        <f t="shared" si="87"/>
        <v>0</v>
      </c>
      <c r="AE278" s="37"/>
      <c r="AF278" s="37"/>
      <c r="AG278" s="37"/>
      <c r="AH278" s="37"/>
      <c r="AJ278" s="281" t="e">
        <f t="shared" si="88"/>
        <v>#N/A</v>
      </c>
    </row>
    <row r="279" spans="1:36" ht="20.100000000000001" hidden="1" customHeight="1" outlineLevel="2">
      <c r="A279" s="36" t="s">
        <v>2064</v>
      </c>
      <c r="B279" s="121" t="s">
        <v>635</v>
      </c>
      <c r="C279" s="37">
        <f t="shared" si="78"/>
        <v>8583</v>
      </c>
      <c r="D279" s="37">
        <f t="shared" si="78"/>
        <v>200</v>
      </c>
      <c r="E279" s="37">
        <f t="shared" si="78"/>
        <v>0</v>
      </c>
      <c r="F279" s="37">
        <f t="shared" si="79"/>
        <v>8783</v>
      </c>
      <c r="G279" s="37">
        <f t="shared" si="80"/>
        <v>200</v>
      </c>
      <c r="H279" s="128">
        <f t="shared" si="81"/>
        <v>2.3301875801001981</v>
      </c>
      <c r="I279" s="37">
        <v>6738</v>
      </c>
      <c r="J279" s="37">
        <v>200</v>
      </c>
      <c r="K279" s="37">
        <f t="shared" si="90"/>
        <v>0</v>
      </c>
      <c r="L279" s="37">
        <f t="shared" si="77"/>
        <v>6938</v>
      </c>
      <c r="M279" s="37">
        <f t="shared" si="82"/>
        <v>200</v>
      </c>
      <c r="N279" s="128">
        <f t="shared" si="83"/>
        <v>2.9682398337785694</v>
      </c>
      <c r="O279" s="37"/>
      <c r="P279" s="37"/>
      <c r="Q279" s="37"/>
      <c r="R279" s="37"/>
      <c r="S279" s="37">
        <f t="shared" si="84"/>
        <v>0</v>
      </c>
      <c r="T279" s="128">
        <f t="shared" si="85"/>
        <v>0</v>
      </c>
      <c r="U279" s="37">
        <v>1845</v>
      </c>
      <c r="V279" s="37"/>
      <c r="W279" s="37"/>
      <c r="X279" s="37">
        <v>1845</v>
      </c>
      <c r="Y279" s="37">
        <f t="shared" si="86"/>
        <v>0</v>
      </c>
      <c r="Z279" s="128">
        <f t="shared" si="87"/>
        <v>0</v>
      </c>
      <c r="AE279" s="37"/>
      <c r="AF279" s="37"/>
      <c r="AG279" s="37"/>
      <c r="AH279" s="37"/>
      <c r="AJ279" s="281" t="e">
        <f t="shared" si="88"/>
        <v>#N/A</v>
      </c>
    </row>
    <row r="280" spans="1:36" ht="20.100000000000001" hidden="1" customHeight="1" outlineLevel="2">
      <c r="A280" s="36" t="s">
        <v>2360</v>
      </c>
      <c r="B280" s="121" t="s">
        <v>636</v>
      </c>
      <c r="C280" s="37">
        <f t="shared" si="78"/>
        <v>0</v>
      </c>
      <c r="D280" s="37">
        <f t="shared" si="78"/>
        <v>0</v>
      </c>
      <c r="E280" s="37">
        <f t="shared" si="78"/>
        <v>0</v>
      </c>
      <c r="F280" s="37">
        <f t="shared" si="79"/>
        <v>0</v>
      </c>
      <c r="G280" s="37">
        <f t="shared" si="80"/>
        <v>0</v>
      </c>
      <c r="H280" s="128">
        <f t="shared" si="81"/>
        <v>0</v>
      </c>
      <c r="I280" s="37">
        <v>0</v>
      </c>
      <c r="J280" s="37"/>
      <c r="K280" s="37">
        <f t="shared" si="90"/>
        <v>0</v>
      </c>
      <c r="L280" s="37">
        <f t="shared" si="77"/>
        <v>0</v>
      </c>
      <c r="M280" s="37">
        <f t="shared" si="82"/>
        <v>0</v>
      </c>
      <c r="N280" s="128">
        <f t="shared" si="83"/>
        <v>0</v>
      </c>
      <c r="O280" s="37"/>
      <c r="P280" s="37"/>
      <c r="Q280" s="37"/>
      <c r="R280" s="37"/>
      <c r="S280" s="37">
        <f t="shared" si="84"/>
        <v>0</v>
      </c>
      <c r="T280" s="128">
        <f t="shared" si="85"/>
        <v>0</v>
      </c>
      <c r="U280" s="37">
        <v>0</v>
      </c>
      <c r="V280" s="37"/>
      <c r="W280" s="37"/>
      <c r="X280" s="37">
        <v>0</v>
      </c>
      <c r="Y280" s="37">
        <f t="shared" si="86"/>
        <v>0</v>
      </c>
      <c r="Z280" s="128">
        <f t="shared" si="87"/>
        <v>0</v>
      </c>
      <c r="AE280" s="37"/>
      <c r="AF280" s="37"/>
      <c r="AG280" s="37"/>
      <c r="AH280" s="37"/>
      <c r="AJ280" s="281" t="e">
        <f t="shared" si="88"/>
        <v>#N/A</v>
      </c>
    </row>
    <row r="281" spans="1:36" ht="20.100000000000001" hidden="1" customHeight="1" outlineLevel="2">
      <c r="A281" s="36" t="s">
        <v>2361</v>
      </c>
      <c r="B281" s="121" t="s">
        <v>637</v>
      </c>
      <c r="C281" s="37">
        <f t="shared" si="78"/>
        <v>0</v>
      </c>
      <c r="D281" s="37">
        <f t="shared" si="78"/>
        <v>0</v>
      </c>
      <c r="E281" s="37">
        <f t="shared" si="78"/>
        <v>0</v>
      </c>
      <c r="F281" s="37">
        <f t="shared" si="79"/>
        <v>0</v>
      </c>
      <c r="G281" s="37">
        <f t="shared" si="80"/>
        <v>0</v>
      </c>
      <c r="H281" s="128">
        <f t="shared" si="81"/>
        <v>0</v>
      </c>
      <c r="I281" s="37">
        <v>0</v>
      </c>
      <c r="J281" s="37"/>
      <c r="K281" s="37">
        <f t="shared" si="90"/>
        <v>0</v>
      </c>
      <c r="L281" s="37">
        <f t="shared" si="77"/>
        <v>0</v>
      </c>
      <c r="M281" s="37">
        <f t="shared" si="82"/>
        <v>0</v>
      </c>
      <c r="N281" s="128">
        <f t="shared" si="83"/>
        <v>0</v>
      </c>
      <c r="O281" s="37"/>
      <c r="P281" s="37"/>
      <c r="Q281" s="37"/>
      <c r="R281" s="37"/>
      <c r="S281" s="37">
        <f t="shared" si="84"/>
        <v>0</v>
      </c>
      <c r="T281" s="128">
        <f t="shared" si="85"/>
        <v>0</v>
      </c>
      <c r="U281" s="37">
        <v>0</v>
      </c>
      <c r="V281" s="37"/>
      <c r="W281" s="37"/>
      <c r="X281" s="37">
        <v>0</v>
      </c>
      <c r="Y281" s="37">
        <f t="shared" si="86"/>
        <v>0</v>
      </c>
      <c r="Z281" s="128">
        <f t="shared" si="87"/>
        <v>0</v>
      </c>
      <c r="AE281" s="37"/>
      <c r="AF281" s="37"/>
      <c r="AG281" s="37"/>
      <c r="AH281" s="37"/>
      <c r="AJ281" s="281" t="e">
        <f t="shared" si="88"/>
        <v>#N/A</v>
      </c>
    </row>
    <row r="282" spans="1:36" ht="20.100000000000001" hidden="1" customHeight="1" outlineLevel="2">
      <c r="A282" s="36" t="s">
        <v>2362</v>
      </c>
      <c r="B282" s="121" t="s">
        <v>638</v>
      </c>
      <c r="C282" s="37">
        <f t="shared" si="78"/>
        <v>4</v>
      </c>
      <c r="D282" s="37">
        <f t="shared" si="78"/>
        <v>0</v>
      </c>
      <c r="E282" s="37">
        <f t="shared" si="78"/>
        <v>-4</v>
      </c>
      <c r="F282" s="37">
        <f t="shared" si="79"/>
        <v>0</v>
      </c>
      <c r="G282" s="37">
        <f t="shared" si="80"/>
        <v>-4</v>
      </c>
      <c r="H282" s="128">
        <f t="shared" si="81"/>
        <v>-100</v>
      </c>
      <c r="I282" s="37">
        <v>4</v>
      </c>
      <c r="J282" s="37"/>
      <c r="K282" s="37">
        <f t="shared" si="90"/>
        <v>-4</v>
      </c>
      <c r="L282" s="37">
        <f t="shared" si="77"/>
        <v>0</v>
      </c>
      <c r="M282" s="37">
        <f t="shared" si="82"/>
        <v>-4</v>
      </c>
      <c r="N282" s="128">
        <f t="shared" si="83"/>
        <v>-100</v>
      </c>
      <c r="O282" s="37"/>
      <c r="P282" s="37"/>
      <c r="Q282" s="37"/>
      <c r="R282" s="37"/>
      <c r="S282" s="37">
        <f t="shared" si="84"/>
        <v>0</v>
      </c>
      <c r="T282" s="128">
        <f t="shared" si="85"/>
        <v>0</v>
      </c>
      <c r="U282" s="37">
        <v>0</v>
      </c>
      <c r="V282" s="37"/>
      <c r="W282" s="37"/>
      <c r="X282" s="37">
        <v>0</v>
      </c>
      <c r="Y282" s="37">
        <f t="shared" si="86"/>
        <v>0</v>
      </c>
      <c r="Z282" s="128">
        <f t="shared" si="87"/>
        <v>0</v>
      </c>
      <c r="AE282" s="37"/>
      <c r="AF282" s="37"/>
      <c r="AG282" s="37"/>
      <c r="AH282" s="37">
        <v>-4</v>
      </c>
      <c r="AJ282" s="281" t="e">
        <f t="shared" si="88"/>
        <v>#N/A</v>
      </c>
    </row>
    <row r="283" spans="1:36" ht="20.100000000000001" hidden="1" customHeight="1" outlineLevel="2">
      <c r="A283" s="36" t="s">
        <v>2363</v>
      </c>
      <c r="B283" s="121" t="s">
        <v>639</v>
      </c>
      <c r="C283" s="37">
        <f t="shared" si="78"/>
        <v>0</v>
      </c>
      <c r="D283" s="37">
        <f t="shared" si="78"/>
        <v>0</v>
      </c>
      <c r="E283" s="37">
        <f t="shared" si="78"/>
        <v>0</v>
      </c>
      <c r="F283" s="37">
        <f t="shared" si="79"/>
        <v>0</v>
      </c>
      <c r="G283" s="37">
        <f t="shared" si="80"/>
        <v>0</v>
      </c>
      <c r="H283" s="128">
        <f t="shared" si="81"/>
        <v>0</v>
      </c>
      <c r="I283" s="37">
        <v>0</v>
      </c>
      <c r="J283" s="37"/>
      <c r="K283" s="37">
        <f t="shared" si="90"/>
        <v>0</v>
      </c>
      <c r="L283" s="37">
        <f t="shared" si="77"/>
        <v>0</v>
      </c>
      <c r="M283" s="37">
        <f t="shared" si="82"/>
        <v>0</v>
      </c>
      <c r="N283" s="128">
        <f t="shared" si="83"/>
        <v>0</v>
      </c>
      <c r="O283" s="37"/>
      <c r="P283" s="37"/>
      <c r="Q283" s="37"/>
      <c r="R283" s="37"/>
      <c r="S283" s="37">
        <f t="shared" si="84"/>
        <v>0</v>
      </c>
      <c r="T283" s="128">
        <f t="shared" si="85"/>
        <v>0</v>
      </c>
      <c r="U283" s="37">
        <v>0</v>
      </c>
      <c r="V283" s="37"/>
      <c r="W283" s="37"/>
      <c r="X283" s="37">
        <v>0</v>
      </c>
      <c r="Y283" s="37">
        <f t="shared" si="86"/>
        <v>0</v>
      </c>
      <c r="Z283" s="128">
        <f t="shared" si="87"/>
        <v>0</v>
      </c>
      <c r="AE283" s="37"/>
      <c r="AF283" s="37"/>
      <c r="AG283" s="37"/>
      <c r="AH283" s="37"/>
      <c r="AJ283" s="281" t="e">
        <f t="shared" si="88"/>
        <v>#N/A</v>
      </c>
    </row>
    <row r="284" spans="1:36" ht="20.100000000000001" hidden="1" customHeight="1" outlineLevel="2">
      <c r="A284" s="36" t="s">
        <v>2364</v>
      </c>
      <c r="B284" s="121" t="s">
        <v>640</v>
      </c>
      <c r="C284" s="37">
        <f t="shared" si="78"/>
        <v>0</v>
      </c>
      <c r="D284" s="37">
        <f t="shared" si="78"/>
        <v>0</v>
      </c>
      <c r="E284" s="37">
        <f t="shared" si="78"/>
        <v>0</v>
      </c>
      <c r="F284" s="37">
        <f t="shared" si="79"/>
        <v>0</v>
      </c>
      <c r="G284" s="37">
        <f t="shared" si="80"/>
        <v>0</v>
      </c>
      <c r="H284" s="128">
        <f t="shared" si="81"/>
        <v>0</v>
      </c>
      <c r="I284" s="37">
        <v>0</v>
      </c>
      <c r="J284" s="37"/>
      <c r="K284" s="37">
        <f t="shared" si="90"/>
        <v>0</v>
      </c>
      <c r="L284" s="37">
        <f t="shared" si="77"/>
        <v>0</v>
      </c>
      <c r="M284" s="37">
        <f t="shared" si="82"/>
        <v>0</v>
      </c>
      <c r="N284" s="128">
        <f t="shared" si="83"/>
        <v>0</v>
      </c>
      <c r="O284" s="37"/>
      <c r="P284" s="37"/>
      <c r="Q284" s="37"/>
      <c r="R284" s="37"/>
      <c r="S284" s="37">
        <f t="shared" si="84"/>
        <v>0</v>
      </c>
      <c r="T284" s="128">
        <f t="shared" si="85"/>
        <v>0</v>
      </c>
      <c r="U284" s="37">
        <v>0</v>
      </c>
      <c r="V284" s="37"/>
      <c r="W284" s="37"/>
      <c r="X284" s="37">
        <v>0</v>
      </c>
      <c r="Y284" s="37">
        <f t="shared" si="86"/>
        <v>0</v>
      </c>
      <c r="Z284" s="128">
        <f t="shared" si="87"/>
        <v>0</v>
      </c>
      <c r="AE284" s="37"/>
      <c r="AF284" s="37"/>
      <c r="AG284" s="37"/>
      <c r="AH284" s="37"/>
      <c r="AJ284" s="281" t="e">
        <f t="shared" si="88"/>
        <v>#N/A</v>
      </c>
    </row>
    <row r="285" spans="1:36" ht="20.100000000000001" hidden="1" customHeight="1" outlineLevel="2">
      <c r="A285" s="36" t="s">
        <v>2065</v>
      </c>
      <c r="B285" s="121" t="s">
        <v>641</v>
      </c>
      <c r="C285" s="37">
        <f t="shared" si="78"/>
        <v>243</v>
      </c>
      <c r="D285" s="37">
        <f t="shared" si="78"/>
        <v>0</v>
      </c>
      <c r="E285" s="37">
        <f t="shared" si="78"/>
        <v>-200</v>
      </c>
      <c r="F285" s="37">
        <f t="shared" si="79"/>
        <v>43</v>
      </c>
      <c r="G285" s="37">
        <f t="shared" si="80"/>
        <v>-200</v>
      </c>
      <c r="H285" s="128">
        <f t="shared" si="81"/>
        <v>-82.304526748971199</v>
      </c>
      <c r="I285" s="37">
        <v>243</v>
      </c>
      <c r="J285" s="37"/>
      <c r="K285" s="37">
        <f t="shared" si="90"/>
        <v>-200</v>
      </c>
      <c r="L285" s="37">
        <f t="shared" si="77"/>
        <v>43</v>
      </c>
      <c r="M285" s="37">
        <f t="shared" si="82"/>
        <v>-200</v>
      </c>
      <c r="N285" s="128">
        <f t="shared" si="83"/>
        <v>-82.304526748971199</v>
      </c>
      <c r="O285" s="37"/>
      <c r="P285" s="37"/>
      <c r="Q285" s="37"/>
      <c r="R285" s="37"/>
      <c r="S285" s="37">
        <f t="shared" si="84"/>
        <v>0</v>
      </c>
      <c r="T285" s="128">
        <f t="shared" si="85"/>
        <v>0</v>
      </c>
      <c r="U285" s="37">
        <v>0</v>
      </c>
      <c r="V285" s="37"/>
      <c r="W285" s="37"/>
      <c r="X285" s="37">
        <v>0</v>
      </c>
      <c r="Y285" s="37">
        <f t="shared" si="86"/>
        <v>0</v>
      </c>
      <c r="Z285" s="128">
        <f t="shared" si="87"/>
        <v>0</v>
      </c>
      <c r="AE285" s="37"/>
      <c r="AF285" s="37">
        <v>-200</v>
      </c>
      <c r="AG285" s="37"/>
      <c r="AH285" s="37"/>
      <c r="AJ285" s="281" t="e">
        <f t="shared" si="88"/>
        <v>#N/A</v>
      </c>
    </row>
    <row r="286" spans="1:36" ht="19.5" hidden="1" customHeight="1" outlineLevel="1" collapsed="1">
      <c r="A286" s="43" t="s">
        <v>2365</v>
      </c>
      <c r="B286" s="121" t="s">
        <v>642</v>
      </c>
      <c r="C286" s="44">
        <f t="shared" si="78"/>
        <v>35678</v>
      </c>
      <c r="D286" s="44">
        <f t="shared" si="78"/>
        <v>1500</v>
      </c>
      <c r="E286" s="44">
        <f t="shared" si="78"/>
        <v>2200</v>
      </c>
      <c r="F286" s="44">
        <f t="shared" si="79"/>
        <v>39378</v>
      </c>
      <c r="G286" s="44">
        <f t="shared" si="80"/>
        <v>3700</v>
      </c>
      <c r="H286" s="131">
        <f t="shared" si="81"/>
        <v>10.37053646504849</v>
      </c>
      <c r="I286" s="44">
        <f>SUM(I287:I307)</f>
        <v>33894</v>
      </c>
      <c r="J286" s="44">
        <f>SUM(J287:J307)</f>
        <v>1500</v>
      </c>
      <c r="K286" s="44">
        <f>SUM(K287:K307)</f>
        <v>2200</v>
      </c>
      <c r="L286" s="44">
        <f t="shared" si="77"/>
        <v>37594</v>
      </c>
      <c r="M286" s="44">
        <f t="shared" si="82"/>
        <v>3700</v>
      </c>
      <c r="N286" s="131">
        <f t="shared" si="83"/>
        <v>10.916386381070396</v>
      </c>
      <c r="O286" s="44">
        <f>SUM(O287:O307)</f>
        <v>242</v>
      </c>
      <c r="P286" s="44">
        <f>SUM(P287:P307)</f>
        <v>0</v>
      </c>
      <c r="Q286" s="44">
        <f>SUM(Q287:Q307)</f>
        <v>0</v>
      </c>
      <c r="R286" s="44">
        <f>SUM(R287:R307)</f>
        <v>242</v>
      </c>
      <c r="S286" s="44">
        <f t="shared" si="84"/>
        <v>0</v>
      </c>
      <c r="T286" s="131">
        <f t="shared" si="85"/>
        <v>0</v>
      </c>
      <c r="U286" s="44">
        <f>SUM(U287:U307)</f>
        <v>1542</v>
      </c>
      <c r="V286" s="44">
        <f>SUM(V287:V307)</f>
        <v>0</v>
      </c>
      <c r="W286" s="44">
        <f>SUM(W287:W307)</f>
        <v>0</v>
      </c>
      <c r="X286" s="44">
        <f>SUM(X287:X307)</f>
        <v>1542</v>
      </c>
      <c r="Y286" s="44">
        <f t="shared" si="86"/>
        <v>0</v>
      </c>
      <c r="Z286" s="131">
        <f t="shared" si="87"/>
        <v>0</v>
      </c>
      <c r="AE286" s="44">
        <f>SUM(AE287:AE307)</f>
        <v>-1500</v>
      </c>
      <c r="AF286" s="44">
        <f>SUM(AF287:AF307)</f>
        <v>3700</v>
      </c>
      <c r="AG286" s="44">
        <f>SUM(AG287:AG307)</f>
        <v>0</v>
      </c>
      <c r="AH286" s="44">
        <f>SUM(AH287:AH307)</f>
        <v>0</v>
      </c>
      <c r="AJ286" s="281" t="e">
        <f t="shared" si="88"/>
        <v>#N/A</v>
      </c>
    </row>
    <row r="287" spans="1:36" ht="20.100000000000001" hidden="1" customHeight="1" outlineLevel="2">
      <c r="A287" s="36" t="s">
        <v>2366</v>
      </c>
      <c r="B287" s="121" t="s">
        <v>472</v>
      </c>
      <c r="C287" s="37">
        <f t="shared" si="78"/>
        <v>19973</v>
      </c>
      <c r="D287" s="37">
        <f t="shared" si="78"/>
        <v>0</v>
      </c>
      <c r="E287" s="37">
        <f t="shared" si="78"/>
        <v>0</v>
      </c>
      <c r="F287" s="37">
        <f t="shared" si="79"/>
        <v>19973</v>
      </c>
      <c r="G287" s="37">
        <f t="shared" si="80"/>
        <v>0</v>
      </c>
      <c r="H287" s="128">
        <f t="shared" si="81"/>
        <v>0</v>
      </c>
      <c r="I287" s="37">
        <v>18712</v>
      </c>
      <c r="J287" s="37"/>
      <c r="K287" s="37">
        <f t="shared" ref="K287:K307" si="91">SUM(AE287:AH287)</f>
        <v>0</v>
      </c>
      <c r="L287" s="37">
        <f t="shared" si="77"/>
        <v>18712</v>
      </c>
      <c r="M287" s="37">
        <f t="shared" si="82"/>
        <v>0</v>
      </c>
      <c r="N287" s="128">
        <f t="shared" si="83"/>
        <v>0</v>
      </c>
      <c r="O287" s="37"/>
      <c r="P287" s="37"/>
      <c r="Q287" s="37"/>
      <c r="R287" s="37"/>
      <c r="S287" s="37">
        <f t="shared" si="84"/>
        <v>0</v>
      </c>
      <c r="T287" s="128">
        <f t="shared" si="85"/>
        <v>0</v>
      </c>
      <c r="U287" s="37">
        <v>1261</v>
      </c>
      <c r="V287" s="37"/>
      <c r="W287" s="37"/>
      <c r="X287" s="37">
        <v>1261</v>
      </c>
      <c r="Y287" s="37">
        <f t="shared" si="86"/>
        <v>0</v>
      </c>
      <c r="Z287" s="128">
        <f t="shared" si="87"/>
        <v>0</v>
      </c>
      <c r="AE287" s="37"/>
      <c r="AF287" s="37"/>
      <c r="AG287" s="37"/>
      <c r="AH287" s="37"/>
      <c r="AJ287" s="281" t="e">
        <f t="shared" si="88"/>
        <v>#N/A</v>
      </c>
    </row>
    <row r="288" spans="1:36" ht="20.100000000000001" hidden="1" customHeight="1" outlineLevel="2">
      <c r="A288" s="36" t="s">
        <v>2367</v>
      </c>
      <c r="B288" s="121" t="s">
        <v>473</v>
      </c>
      <c r="C288" s="37">
        <f t="shared" si="78"/>
        <v>3415</v>
      </c>
      <c r="D288" s="37">
        <f t="shared" si="78"/>
        <v>0</v>
      </c>
      <c r="E288" s="37">
        <f t="shared" si="78"/>
        <v>1437</v>
      </c>
      <c r="F288" s="37">
        <f t="shared" si="79"/>
        <v>4852</v>
      </c>
      <c r="G288" s="37">
        <f t="shared" si="80"/>
        <v>1437</v>
      </c>
      <c r="H288" s="128">
        <f t="shared" si="81"/>
        <v>42.079062957540266</v>
      </c>
      <c r="I288" s="37">
        <v>3288</v>
      </c>
      <c r="J288" s="37"/>
      <c r="K288" s="37">
        <f t="shared" si="91"/>
        <v>1437</v>
      </c>
      <c r="L288" s="37">
        <f t="shared" si="77"/>
        <v>4725</v>
      </c>
      <c r="M288" s="37">
        <f t="shared" si="82"/>
        <v>1437</v>
      </c>
      <c r="N288" s="128">
        <f t="shared" si="83"/>
        <v>43.70437956204379</v>
      </c>
      <c r="O288" s="37"/>
      <c r="P288" s="37"/>
      <c r="Q288" s="37"/>
      <c r="R288" s="37"/>
      <c r="S288" s="37">
        <f t="shared" si="84"/>
        <v>0</v>
      </c>
      <c r="T288" s="128">
        <f t="shared" si="85"/>
        <v>0</v>
      </c>
      <c r="U288" s="37">
        <v>127</v>
      </c>
      <c r="V288" s="37"/>
      <c r="W288" s="37"/>
      <c r="X288" s="37">
        <v>127</v>
      </c>
      <c r="Y288" s="37">
        <f t="shared" si="86"/>
        <v>0</v>
      </c>
      <c r="Z288" s="128">
        <f t="shared" si="87"/>
        <v>0</v>
      </c>
      <c r="AE288" s="37"/>
      <c r="AF288" s="37">
        <v>1437</v>
      </c>
      <c r="AG288" s="37"/>
      <c r="AH288" s="37"/>
      <c r="AJ288" s="281" t="e">
        <f t="shared" si="88"/>
        <v>#N/A</v>
      </c>
    </row>
    <row r="289" spans="1:36" ht="20.100000000000001" hidden="1" customHeight="1" outlineLevel="2">
      <c r="A289" s="36" t="s">
        <v>2368</v>
      </c>
      <c r="B289" s="121" t="s">
        <v>474</v>
      </c>
      <c r="C289" s="37">
        <f t="shared" si="78"/>
        <v>1277</v>
      </c>
      <c r="D289" s="37">
        <f t="shared" si="78"/>
        <v>0</v>
      </c>
      <c r="E289" s="37">
        <f t="shared" si="78"/>
        <v>0</v>
      </c>
      <c r="F289" s="37">
        <f t="shared" si="79"/>
        <v>1277</v>
      </c>
      <c r="G289" s="37">
        <f t="shared" si="80"/>
        <v>0</v>
      </c>
      <c r="H289" s="128">
        <f t="shared" si="81"/>
        <v>0</v>
      </c>
      <c r="I289" s="37">
        <v>1277</v>
      </c>
      <c r="J289" s="37"/>
      <c r="K289" s="37">
        <f t="shared" si="91"/>
        <v>0</v>
      </c>
      <c r="L289" s="37">
        <f t="shared" si="77"/>
        <v>1277</v>
      </c>
      <c r="M289" s="37">
        <f t="shared" si="82"/>
        <v>0</v>
      </c>
      <c r="N289" s="128">
        <f t="shared" si="83"/>
        <v>0</v>
      </c>
      <c r="O289" s="37"/>
      <c r="P289" s="37"/>
      <c r="Q289" s="37"/>
      <c r="R289" s="37"/>
      <c r="S289" s="37">
        <f t="shared" si="84"/>
        <v>0</v>
      </c>
      <c r="T289" s="128">
        <f t="shared" si="85"/>
        <v>0</v>
      </c>
      <c r="U289" s="37"/>
      <c r="V289" s="37"/>
      <c r="W289" s="37"/>
      <c r="X289" s="37"/>
      <c r="Y289" s="37">
        <f t="shared" si="86"/>
        <v>0</v>
      </c>
      <c r="Z289" s="128">
        <f t="shared" si="87"/>
        <v>0</v>
      </c>
      <c r="AE289" s="37"/>
      <c r="AF289" s="37"/>
      <c r="AG289" s="37"/>
      <c r="AH289" s="37"/>
      <c r="AJ289" s="281" t="e">
        <f t="shared" si="88"/>
        <v>#N/A</v>
      </c>
    </row>
    <row r="290" spans="1:36" ht="20.100000000000001" hidden="1" customHeight="1" outlineLevel="2">
      <c r="A290" s="36" t="s">
        <v>2369</v>
      </c>
      <c r="B290" s="121" t="s">
        <v>643</v>
      </c>
      <c r="C290" s="37">
        <f t="shared" si="78"/>
        <v>2144</v>
      </c>
      <c r="D290" s="37">
        <f t="shared" si="78"/>
        <v>0</v>
      </c>
      <c r="E290" s="37">
        <f t="shared" si="78"/>
        <v>0</v>
      </c>
      <c r="F290" s="37">
        <f t="shared" si="79"/>
        <v>2144</v>
      </c>
      <c r="G290" s="37">
        <f t="shared" si="80"/>
        <v>0</v>
      </c>
      <c r="H290" s="128">
        <f t="shared" si="81"/>
        <v>0</v>
      </c>
      <c r="I290" s="37">
        <v>1839</v>
      </c>
      <c r="J290" s="37"/>
      <c r="K290" s="37">
        <f t="shared" si="91"/>
        <v>0</v>
      </c>
      <c r="L290" s="37">
        <f t="shared" si="77"/>
        <v>1839</v>
      </c>
      <c r="M290" s="37">
        <f t="shared" si="82"/>
        <v>0</v>
      </c>
      <c r="N290" s="128">
        <f t="shared" si="83"/>
        <v>0</v>
      </c>
      <c r="O290" s="37">
        <v>242</v>
      </c>
      <c r="P290" s="37"/>
      <c r="Q290" s="37"/>
      <c r="R290" s="37">
        <v>242</v>
      </c>
      <c r="S290" s="37">
        <f t="shared" si="84"/>
        <v>0</v>
      </c>
      <c r="T290" s="128">
        <f t="shared" si="85"/>
        <v>0</v>
      </c>
      <c r="U290" s="37">
        <v>63</v>
      </c>
      <c r="V290" s="37"/>
      <c r="W290" s="37"/>
      <c r="X290" s="37">
        <v>63</v>
      </c>
      <c r="Y290" s="37">
        <f t="shared" si="86"/>
        <v>0</v>
      </c>
      <c r="Z290" s="128">
        <f t="shared" si="87"/>
        <v>0</v>
      </c>
      <c r="AE290" s="37"/>
      <c r="AF290" s="37"/>
      <c r="AG290" s="37"/>
      <c r="AH290" s="37"/>
      <c r="AJ290" s="281" t="e">
        <f t="shared" si="88"/>
        <v>#N/A</v>
      </c>
    </row>
    <row r="291" spans="1:36" ht="20.100000000000001" hidden="1" customHeight="1" outlineLevel="2">
      <c r="A291" s="36" t="s">
        <v>2370</v>
      </c>
      <c r="B291" s="121" t="s">
        <v>644</v>
      </c>
      <c r="C291" s="37">
        <f t="shared" si="78"/>
        <v>5</v>
      </c>
      <c r="D291" s="37">
        <f t="shared" si="78"/>
        <v>0</v>
      </c>
      <c r="E291" s="37">
        <f t="shared" si="78"/>
        <v>0</v>
      </c>
      <c r="F291" s="37">
        <f t="shared" si="79"/>
        <v>5</v>
      </c>
      <c r="G291" s="37">
        <f t="shared" si="80"/>
        <v>0</v>
      </c>
      <c r="H291" s="128">
        <f t="shared" si="81"/>
        <v>0</v>
      </c>
      <c r="I291" s="37">
        <v>0</v>
      </c>
      <c r="J291" s="37"/>
      <c r="K291" s="37">
        <f t="shared" si="91"/>
        <v>0</v>
      </c>
      <c r="L291" s="37">
        <f t="shared" si="77"/>
        <v>0</v>
      </c>
      <c r="M291" s="37">
        <f t="shared" si="82"/>
        <v>0</v>
      </c>
      <c r="N291" s="128">
        <f t="shared" si="83"/>
        <v>0</v>
      </c>
      <c r="O291" s="37"/>
      <c r="P291" s="37"/>
      <c r="Q291" s="37"/>
      <c r="R291" s="37"/>
      <c r="S291" s="37">
        <f t="shared" si="84"/>
        <v>0</v>
      </c>
      <c r="T291" s="128">
        <f t="shared" si="85"/>
        <v>0</v>
      </c>
      <c r="U291" s="37">
        <v>5</v>
      </c>
      <c r="V291" s="37"/>
      <c r="W291" s="37"/>
      <c r="X291" s="37">
        <v>5</v>
      </c>
      <c r="Y291" s="37">
        <f t="shared" si="86"/>
        <v>0</v>
      </c>
      <c r="Z291" s="128">
        <f t="shared" si="87"/>
        <v>0</v>
      </c>
      <c r="AE291" s="37"/>
      <c r="AF291" s="37"/>
      <c r="AG291" s="37"/>
      <c r="AH291" s="37"/>
      <c r="AJ291" s="281" t="e">
        <f t="shared" si="88"/>
        <v>#N/A</v>
      </c>
    </row>
    <row r="292" spans="1:36" ht="20.100000000000001" hidden="1" customHeight="1" outlineLevel="2">
      <c r="A292" s="36" t="s">
        <v>2371</v>
      </c>
      <c r="B292" s="121" t="s">
        <v>645</v>
      </c>
      <c r="C292" s="37">
        <f t="shared" si="78"/>
        <v>0</v>
      </c>
      <c r="D292" s="37">
        <f t="shared" si="78"/>
        <v>0</v>
      </c>
      <c r="E292" s="37">
        <f t="shared" si="78"/>
        <v>0</v>
      </c>
      <c r="F292" s="37">
        <f t="shared" si="79"/>
        <v>0</v>
      </c>
      <c r="G292" s="37">
        <f t="shared" si="80"/>
        <v>0</v>
      </c>
      <c r="H292" s="128">
        <f t="shared" si="81"/>
        <v>0</v>
      </c>
      <c r="I292" s="37">
        <v>0</v>
      </c>
      <c r="J292" s="37"/>
      <c r="K292" s="37">
        <f t="shared" si="91"/>
        <v>0</v>
      </c>
      <c r="L292" s="37">
        <f t="shared" si="77"/>
        <v>0</v>
      </c>
      <c r="M292" s="37">
        <f t="shared" si="82"/>
        <v>0</v>
      </c>
      <c r="N292" s="128">
        <f t="shared" si="83"/>
        <v>0</v>
      </c>
      <c r="O292" s="37"/>
      <c r="P292" s="37"/>
      <c r="Q292" s="37"/>
      <c r="R292" s="37"/>
      <c r="S292" s="37">
        <f t="shared" si="84"/>
        <v>0</v>
      </c>
      <c r="T292" s="128">
        <f t="shared" si="85"/>
        <v>0</v>
      </c>
      <c r="U292" s="37"/>
      <c r="V292" s="37"/>
      <c r="W292" s="37"/>
      <c r="X292" s="37"/>
      <c r="Y292" s="37">
        <f t="shared" si="86"/>
        <v>0</v>
      </c>
      <c r="Z292" s="128">
        <f t="shared" si="87"/>
        <v>0</v>
      </c>
      <c r="AE292" s="37"/>
      <c r="AF292" s="37"/>
      <c r="AG292" s="37"/>
      <c r="AH292" s="37"/>
      <c r="AJ292" s="281" t="e">
        <f t="shared" si="88"/>
        <v>#N/A</v>
      </c>
    </row>
    <row r="293" spans="1:36" ht="20.100000000000001" hidden="1" customHeight="1" outlineLevel="2">
      <c r="A293" s="36" t="s">
        <v>2372</v>
      </c>
      <c r="B293" s="121" t="s">
        <v>646</v>
      </c>
      <c r="C293" s="37">
        <f t="shared" si="78"/>
        <v>0</v>
      </c>
      <c r="D293" s="37">
        <f t="shared" si="78"/>
        <v>0</v>
      </c>
      <c r="E293" s="37">
        <f t="shared" si="78"/>
        <v>0</v>
      </c>
      <c r="F293" s="37">
        <f t="shared" si="79"/>
        <v>0</v>
      </c>
      <c r="G293" s="37">
        <f t="shared" si="80"/>
        <v>0</v>
      </c>
      <c r="H293" s="128">
        <f t="shared" si="81"/>
        <v>0</v>
      </c>
      <c r="I293" s="37">
        <v>0</v>
      </c>
      <c r="J293" s="37"/>
      <c r="K293" s="37">
        <f t="shared" si="91"/>
        <v>0</v>
      </c>
      <c r="L293" s="37">
        <f t="shared" si="77"/>
        <v>0</v>
      </c>
      <c r="M293" s="37">
        <f t="shared" si="82"/>
        <v>0</v>
      </c>
      <c r="N293" s="128">
        <f t="shared" si="83"/>
        <v>0</v>
      </c>
      <c r="O293" s="37"/>
      <c r="P293" s="37"/>
      <c r="Q293" s="37"/>
      <c r="R293" s="37"/>
      <c r="S293" s="37">
        <f t="shared" si="84"/>
        <v>0</v>
      </c>
      <c r="T293" s="128">
        <f t="shared" si="85"/>
        <v>0</v>
      </c>
      <c r="U293" s="37"/>
      <c r="V293" s="37"/>
      <c r="W293" s="37"/>
      <c r="X293" s="37"/>
      <c r="Y293" s="37">
        <f t="shared" si="86"/>
        <v>0</v>
      </c>
      <c r="Z293" s="128">
        <f t="shared" si="87"/>
        <v>0</v>
      </c>
      <c r="AE293" s="37"/>
      <c r="AF293" s="37"/>
      <c r="AG293" s="37"/>
      <c r="AH293" s="37"/>
      <c r="AJ293" s="281" t="e">
        <f t="shared" si="88"/>
        <v>#N/A</v>
      </c>
    </row>
    <row r="294" spans="1:36" ht="20.100000000000001" hidden="1" customHeight="1" outlineLevel="2">
      <c r="A294" s="36" t="s">
        <v>2373</v>
      </c>
      <c r="B294" s="121" t="s">
        <v>647</v>
      </c>
      <c r="C294" s="37">
        <f t="shared" si="78"/>
        <v>0</v>
      </c>
      <c r="D294" s="37">
        <f t="shared" si="78"/>
        <v>0</v>
      </c>
      <c r="E294" s="37">
        <f t="shared" si="78"/>
        <v>0</v>
      </c>
      <c r="F294" s="37">
        <f t="shared" si="79"/>
        <v>0</v>
      </c>
      <c r="G294" s="37">
        <f t="shared" si="80"/>
        <v>0</v>
      </c>
      <c r="H294" s="128">
        <f t="shared" si="81"/>
        <v>0</v>
      </c>
      <c r="I294" s="37">
        <v>0</v>
      </c>
      <c r="J294" s="37"/>
      <c r="K294" s="37">
        <f t="shared" si="91"/>
        <v>0</v>
      </c>
      <c r="L294" s="37">
        <f t="shared" si="77"/>
        <v>0</v>
      </c>
      <c r="M294" s="37">
        <f t="shared" si="82"/>
        <v>0</v>
      </c>
      <c r="N294" s="128">
        <f t="shared" si="83"/>
        <v>0</v>
      </c>
      <c r="O294" s="37"/>
      <c r="P294" s="37"/>
      <c r="Q294" s="37"/>
      <c r="R294" s="37"/>
      <c r="S294" s="37">
        <f t="shared" si="84"/>
        <v>0</v>
      </c>
      <c r="T294" s="128">
        <f t="shared" si="85"/>
        <v>0</v>
      </c>
      <c r="U294" s="37"/>
      <c r="V294" s="37"/>
      <c r="W294" s="37"/>
      <c r="X294" s="37"/>
      <c r="Y294" s="37">
        <f t="shared" si="86"/>
        <v>0</v>
      </c>
      <c r="Z294" s="128">
        <f t="shared" si="87"/>
        <v>0</v>
      </c>
      <c r="AE294" s="37"/>
      <c r="AF294" s="37"/>
      <c r="AG294" s="37"/>
      <c r="AH294" s="37"/>
      <c r="AJ294" s="281" t="e">
        <f t="shared" si="88"/>
        <v>#N/A</v>
      </c>
    </row>
    <row r="295" spans="1:36" ht="20.100000000000001" hidden="1" customHeight="1" outlineLevel="2">
      <c r="A295" s="36" t="s">
        <v>2374</v>
      </c>
      <c r="B295" s="121" t="s">
        <v>648</v>
      </c>
      <c r="C295" s="37">
        <f t="shared" si="78"/>
        <v>0</v>
      </c>
      <c r="D295" s="37">
        <f t="shared" si="78"/>
        <v>0</v>
      </c>
      <c r="E295" s="37">
        <f t="shared" si="78"/>
        <v>0</v>
      </c>
      <c r="F295" s="37">
        <f t="shared" si="79"/>
        <v>0</v>
      </c>
      <c r="G295" s="37">
        <f t="shared" si="80"/>
        <v>0</v>
      </c>
      <c r="H295" s="128">
        <f t="shared" si="81"/>
        <v>0</v>
      </c>
      <c r="I295" s="37">
        <v>0</v>
      </c>
      <c r="J295" s="37"/>
      <c r="K295" s="37">
        <f t="shared" si="91"/>
        <v>0</v>
      </c>
      <c r="L295" s="37">
        <f t="shared" si="77"/>
        <v>0</v>
      </c>
      <c r="M295" s="37">
        <f t="shared" si="82"/>
        <v>0</v>
      </c>
      <c r="N295" s="128">
        <f t="shared" si="83"/>
        <v>0</v>
      </c>
      <c r="O295" s="37"/>
      <c r="P295" s="37"/>
      <c r="Q295" s="37"/>
      <c r="R295" s="37"/>
      <c r="S295" s="37">
        <f t="shared" si="84"/>
        <v>0</v>
      </c>
      <c r="T295" s="128">
        <f t="shared" si="85"/>
        <v>0</v>
      </c>
      <c r="U295" s="37"/>
      <c r="V295" s="37"/>
      <c r="W295" s="37"/>
      <c r="X295" s="37"/>
      <c r="Y295" s="37">
        <f t="shared" si="86"/>
        <v>0</v>
      </c>
      <c r="Z295" s="128">
        <f t="shared" si="87"/>
        <v>0</v>
      </c>
      <c r="AE295" s="37"/>
      <c r="AF295" s="37"/>
      <c r="AG295" s="37"/>
      <c r="AH295" s="37"/>
      <c r="AJ295" s="281" t="e">
        <f t="shared" si="88"/>
        <v>#N/A</v>
      </c>
    </row>
    <row r="296" spans="1:36" ht="20.100000000000001" hidden="1" customHeight="1" outlineLevel="2">
      <c r="A296" s="36" t="s">
        <v>2375</v>
      </c>
      <c r="B296" s="121" t="s">
        <v>649</v>
      </c>
      <c r="C296" s="37">
        <f t="shared" si="78"/>
        <v>0</v>
      </c>
      <c r="D296" s="37">
        <f t="shared" si="78"/>
        <v>0</v>
      </c>
      <c r="E296" s="37">
        <f t="shared" si="78"/>
        <v>0</v>
      </c>
      <c r="F296" s="37">
        <f t="shared" si="79"/>
        <v>0</v>
      </c>
      <c r="G296" s="37">
        <f t="shared" si="80"/>
        <v>0</v>
      </c>
      <c r="H296" s="128">
        <f t="shared" si="81"/>
        <v>0</v>
      </c>
      <c r="I296" s="37">
        <v>0</v>
      </c>
      <c r="J296" s="37"/>
      <c r="K296" s="37">
        <f t="shared" si="91"/>
        <v>0</v>
      </c>
      <c r="L296" s="37">
        <f t="shared" si="77"/>
        <v>0</v>
      </c>
      <c r="M296" s="37">
        <f t="shared" si="82"/>
        <v>0</v>
      </c>
      <c r="N296" s="128">
        <f t="shared" si="83"/>
        <v>0</v>
      </c>
      <c r="O296" s="37"/>
      <c r="P296" s="37"/>
      <c r="Q296" s="37"/>
      <c r="R296" s="37"/>
      <c r="S296" s="37">
        <f t="shared" si="84"/>
        <v>0</v>
      </c>
      <c r="T296" s="128">
        <f t="shared" si="85"/>
        <v>0</v>
      </c>
      <c r="U296" s="37"/>
      <c r="V296" s="37"/>
      <c r="W296" s="37"/>
      <c r="X296" s="37"/>
      <c r="Y296" s="37">
        <f t="shared" si="86"/>
        <v>0</v>
      </c>
      <c r="Z296" s="128">
        <f t="shared" si="87"/>
        <v>0</v>
      </c>
      <c r="AE296" s="37"/>
      <c r="AF296" s="37"/>
      <c r="AG296" s="37"/>
      <c r="AH296" s="37"/>
      <c r="AJ296" s="281" t="e">
        <f t="shared" si="88"/>
        <v>#N/A</v>
      </c>
    </row>
    <row r="297" spans="1:36" ht="20.100000000000001" hidden="1" customHeight="1" outlineLevel="2">
      <c r="A297" s="36" t="s">
        <v>2376</v>
      </c>
      <c r="B297" s="121" t="s">
        <v>650</v>
      </c>
      <c r="C297" s="37">
        <f t="shared" si="78"/>
        <v>107</v>
      </c>
      <c r="D297" s="37">
        <f t="shared" si="78"/>
        <v>0</v>
      </c>
      <c r="E297" s="37">
        <f t="shared" si="78"/>
        <v>0</v>
      </c>
      <c r="F297" s="37">
        <f t="shared" si="79"/>
        <v>107</v>
      </c>
      <c r="G297" s="37">
        <f t="shared" si="80"/>
        <v>0</v>
      </c>
      <c r="H297" s="128">
        <f t="shared" si="81"/>
        <v>0</v>
      </c>
      <c r="I297" s="37">
        <v>101</v>
      </c>
      <c r="J297" s="37"/>
      <c r="K297" s="37">
        <f t="shared" si="91"/>
        <v>0</v>
      </c>
      <c r="L297" s="37">
        <f t="shared" si="77"/>
        <v>101</v>
      </c>
      <c r="M297" s="37">
        <f t="shared" si="82"/>
        <v>0</v>
      </c>
      <c r="N297" s="128">
        <f t="shared" si="83"/>
        <v>0</v>
      </c>
      <c r="O297" s="37"/>
      <c r="P297" s="37"/>
      <c r="Q297" s="37"/>
      <c r="R297" s="37"/>
      <c r="S297" s="37">
        <f t="shared" si="84"/>
        <v>0</v>
      </c>
      <c r="T297" s="128">
        <f t="shared" si="85"/>
        <v>0</v>
      </c>
      <c r="U297" s="37">
        <v>6</v>
      </c>
      <c r="V297" s="37"/>
      <c r="W297" s="37"/>
      <c r="X297" s="37">
        <v>6</v>
      </c>
      <c r="Y297" s="37">
        <f t="shared" si="86"/>
        <v>0</v>
      </c>
      <c r="Z297" s="128">
        <f t="shared" si="87"/>
        <v>0</v>
      </c>
      <c r="AE297" s="37"/>
      <c r="AF297" s="37"/>
      <c r="AG297" s="37"/>
      <c r="AH297" s="37"/>
      <c r="AJ297" s="281" t="e">
        <f t="shared" si="88"/>
        <v>#N/A</v>
      </c>
    </row>
    <row r="298" spans="1:36" ht="20.100000000000001" hidden="1" customHeight="1" outlineLevel="2">
      <c r="A298" s="36" t="s">
        <v>2377</v>
      </c>
      <c r="B298" s="121" t="s">
        <v>651</v>
      </c>
      <c r="C298" s="37">
        <f t="shared" si="78"/>
        <v>1981</v>
      </c>
      <c r="D298" s="37">
        <f t="shared" si="78"/>
        <v>0</v>
      </c>
      <c r="E298" s="37">
        <f t="shared" si="78"/>
        <v>0</v>
      </c>
      <c r="F298" s="37">
        <f t="shared" si="79"/>
        <v>1981</v>
      </c>
      <c r="G298" s="37">
        <f t="shared" si="80"/>
        <v>0</v>
      </c>
      <c r="H298" s="128">
        <f t="shared" si="81"/>
        <v>0</v>
      </c>
      <c r="I298" s="37">
        <v>1969</v>
      </c>
      <c r="J298" s="37"/>
      <c r="K298" s="37">
        <f t="shared" si="91"/>
        <v>0</v>
      </c>
      <c r="L298" s="37">
        <f t="shared" si="77"/>
        <v>1969</v>
      </c>
      <c r="M298" s="37">
        <f t="shared" si="82"/>
        <v>0</v>
      </c>
      <c r="N298" s="128">
        <f t="shared" si="83"/>
        <v>0</v>
      </c>
      <c r="O298" s="37"/>
      <c r="P298" s="37"/>
      <c r="Q298" s="37"/>
      <c r="R298" s="37"/>
      <c r="S298" s="37">
        <f t="shared" si="84"/>
        <v>0</v>
      </c>
      <c r="T298" s="128">
        <f t="shared" si="85"/>
        <v>0</v>
      </c>
      <c r="U298" s="37">
        <v>12</v>
      </c>
      <c r="V298" s="37"/>
      <c r="W298" s="37"/>
      <c r="X298" s="37">
        <v>12</v>
      </c>
      <c r="Y298" s="37">
        <f t="shared" si="86"/>
        <v>0</v>
      </c>
      <c r="Z298" s="128">
        <f t="shared" si="87"/>
        <v>0</v>
      </c>
      <c r="AE298" s="37"/>
      <c r="AF298" s="37"/>
      <c r="AG298" s="37"/>
      <c r="AH298" s="37"/>
      <c r="AJ298" s="281" t="e">
        <f t="shared" si="88"/>
        <v>#N/A</v>
      </c>
    </row>
    <row r="299" spans="1:36" ht="20.100000000000001" hidden="1" customHeight="1" outlineLevel="2">
      <c r="A299" s="36" t="s">
        <v>2378</v>
      </c>
      <c r="B299" s="121" t="s">
        <v>652</v>
      </c>
      <c r="C299" s="37">
        <f t="shared" si="78"/>
        <v>0</v>
      </c>
      <c r="D299" s="37">
        <f t="shared" si="78"/>
        <v>0</v>
      </c>
      <c r="E299" s="37">
        <f t="shared" si="78"/>
        <v>0</v>
      </c>
      <c r="F299" s="37">
        <f t="shared" si="79"/>
        <v>0</v>
      </c>
      <c r="G299" s="37">
        <f t="shared" si="80"/>
        <v>0</v>
      </c>
      <c r="H299" s="128">
        <f t="shared" si="81"/>
        <v>0</v>
      </c>
      <c r="I299" s="37">
        <v>0</v>
      </c>
      <c r="J299" s="37"/>
      <c r="K299" s="37">
        <f t="shared" si="91"/>
        <v>0</v>
      </c>
      <c r="L299" s="37">
        <f t="shared" si="77"/>
        <v>0</v>
      </c>
      <c r="M299" s="37">
        <f t="shared" si="82"/>
        <v>0</v>
      </c>
      <c r="N299" s="128">
        <f t="shared" si="83"/>
        <v>0</v>
      </c>
      <c r="O299" s="37"/>
      <c r="P299" s="37"/>
      <c r="Q299" s="37"/>
      <c r="R299" s="37"/>
      <c r="S299" s="37">
        <f t="shared" si="84"/>
        <v>0</v>
      </c>
      <c r="T299" s="128">
        <f t="shared" si="85"/>
        <v>0</v>
      </c>
      <c r="U299" s="37"/>
      <c r="V299" s="37"/>
      <c r="W299" s="37"/>
      <c r="X299" s="37"/>
      <c r="Y299" s="37">
        <f t="shared" si="86"/>
        <v>0</v>
      </c>
      <c r="Z299" s="128">
        <f t="shared" si="87"/>
        <v>0</v>
      </c>
      <c r="AE299" s="37"/>
      <c r="AF299" s="37"/>
      <c r="AG299" s="37"/>
      <c r="AH299" s="37"/>
      <c r="AJ299" s="281" t="e">
        <f t="shared" si="88"/>
        <v>#N/A</v>
      </c>
    </row>
    <row r="300" spans="1:36" ht="20.100000000000001" hidden="1" customHeight="1" outlineLevel="2">
      <c r="A300" s="36" t="s">
        <v>2379</v>
      </c>
      <c r="B300" s="121" t="s">
        <v>653</v>
      </c>
      <c r="C300" s="37">
        <f t="shared" si="78"/>
        <v>65</v>
      </c>
      <c r="D300" s="37">
        <f t="shared" si="78"/>
        <v>0</v>
      </c>
      <c r="E300" s="37">
        <f t="shared" si="78"/>
        <v>0</v>
      </c>
      <c r="F300" s="37">
        <f t="shared" si="79"/>
        <v>65</v>
      </c>
      <c r="G300" s="37">
        <f t="shared" si="80"/>
        <v>0</v>
      </c>
      <c r="H300" s="128">
        <f t="shared" si="81"/>
        <v>0</v>
      </c>
      <c r="I300" s="37">
        <v>20</v>
      </c>
      <c r="J300" s="37"/>
      <c r="K300" s="37">
        <f t="shared" si="91"/>
        <v>0</v>
      </c>
      <c r="L300" s="37">
        <f t="shared" si="77"/>
        <v>20</v>
      </c>
      <c r="M300" s="37">
        <f t="shared" si="82"/>
        <v>0</v>
      </c>
      <c r="N300" s="128">
        <f t="shared" si="83"/>
        <v>0</v>
      </c>
      <c r="O300" s="37"/>
      <c r="P300" s="37"/>
      <c r="Q300" s="37"/>
      <c r="R300" s="37"/>
      <c r="S300" s="37">
        <f t="shared" si="84"/>
        <v>0</v>
      </c>
      <c r="T300" s="128">
        <f t="shared" si="85"/>
        <v>0</v>
      </c>
      <c r="U300" s="37">
        <v>45</v>
      </c>
      <c r="V300" s="37"/>
      <c r="W300" s="37"/>
      <c r="X300" s="37">
        <v>45</v>
      </c>
      <c r="Y300" s="37">
        <f t="shared" si="86"/>
        <v>0</v>
      </c>
      <c r="Z300" s="128">
        <f t="shared" si="87"/>
        <v>0</v>
      </c>
      <c r="AE300" s="37"/>
      <c r="AF300" s="37"/>
      <c r="AG300" s="37"/>
      <c r="AH300" s="37"/>
      <c r="AJ300" s="281" t="e">
        <f t="shared" si="88"/>
        <v>#N/A</v>
      </c>
    </row>
    <row r="301" spans="1:36" ht="20.100000000000001" hidden="1" customHeight="1" outlineLevel="2">
      <c r="A301" s="36" t="s">
        <v>2380</v>
      </c>
      <c r="B301" s="121" t="s">
        <v>654</v>
      </c>
      <c r="C301" s="37">
        <f t="shared" si="78"/>
        <v>13</v>
      </c>
      <c r="D301" s="37">
        <f t="shared" si="78"/>
        <v>0</v>
      </c>
      <c r="E301" s="37">
        <f t="shared" si="78"/>
        <v>0</v>
      </c>
      <c r="F301" s="37">
        <f t="shared" si="79"/>
        <v>13</v>
      </c>
      <c r="G301" s="37">
        <f t="shared" si="80"/>
        <v>0</v>
      </c>
      <c r="H301" s="128">
        <f t="shared" si="81"/>
        <v>0</v>
      </c>
      <c r="I301" s="37">
        <v>0</v>
      </c>
      <c r="J301" s="37"/>
      <c r="K301" s="37">
        <f t="shared" si="91"/>
        <v>0</v>
      </c>
      <c r="L301" s="37">
        <f t="shared" si="77"/>
        <v>0</v>
      </c>
      <c r="M301" s="37">
        <f t="shared" si="82"/>
        <v>0</v>
      </c>
      <c r="N301" s="128">
        <f t="shared" si="83"/>
        <v>0</v>
      </c>
      <c r="O301" s="37"/>
      <c r="P301" s="37"/>
      <c r="Q301" s="37"/>
      <c r="R301" s="37"/>
      <c r="S301" s="37">
        <f t="shared" si="84"/>
        <v>0</v>
      </c>
      <c r="T301" s="128">
        <f t="shared" si="85"/>
        <v>0</v>
      </c>
      <c r="U301" s="37">
        <v>13</v>
      </c>
      <c r="V301" s="37"/>
      <c r="W301" s="37"/>
      <c r="X301" s="37">
        <v>13</v>
      </c>
      <c r="Y301" s="37">
        <f t="shared" si="86"/>
        <v>0</v>
      </c>
      <c r="Z301" s="128">
        <f t="shared" si="87"/>
        <v>0</v>
      </c>
      <c r="AE301" s="37"/>
      <c r="AF301" s="37"/>
      <c r="AG301" s="37"/>
      <c r="AH301" s="37"/>
      <c r="AJ301" s="281" t="e">
        <f t="shared" si="88"/>
        <v>#N/A</v>
      </c>
    </row>
    <row r="302" spans="1:36" ht="20.100000000000001" hidden="1" customHeight="1" outlineLevel="2">
      <c r="A302" s="36" t="s">
        <v>2381</v>
      </c>
      <c r="B302" s="121" t="s">
        <v>655</v>
      </c>
      <c r="C302" s="37">
        <f t="shared" si="78"/>
        <v>142</v>
      </c>
      <c r="D302" s="37">
        <f t="shared" si="78"/>
        <v>0</v>
      </c>
      <c r="E302" s="37">
        <f t="shared" si="78"/>
        <v>0</v>
      </c>
      <c r="F302" s="37">
        <f t="shared" si="79"/>
        <v>142</v>
      </c>
      <c r="G302" s="37">
        <f t="shared" si="80"/>
        <v>0</v>
      </c>
      <c r="H302" s="128">
        <f t="shared" si="81"/>
        <v>0</v>
      </c>
      <c r="I302" s="37">
        <v>142</v>
      </c>
      <c r="J302" s="37"/>
      <c r="K302" s="37">
        <f t="shared" si="91"/>
        <v>0</v>
      </c>
      <c r="L302" s="37">
        <f t="shared" si="77"/>
        <v>142</v>
      </c>
      <c r="M302" s="37">
        <f t="shared" si="82"/>
        <v>0</v>
      </c>
      <c r="N302" s="128">
        <f t="shared" si="83"/>
        <v>0</v>
      </c>
      <c r="O302" s="37"/>
      <c r="P302" s="37"/>
      <c r="Q302" s="37"/>
      <c r="R302" s="37"/>
      <c r="S302" s="37">
        <f t="shared" si="84"/>
        <v>0</v>
      </c>
      <c r="T302" s="128">
        <f t="shared" si="85"/>
        <v>0</v>
      </c>
      <c r="U302" s="37"/>
      <c r="V302" s="37"/>
      <c r="W302" s="37"/>
      <c r="X302" s="37"/>
      <c r="Y302" s="37">
        <f t="shared" si="86"/>
        <v>0</v>
      </c>
      <c r="Z302" s="128">
        <f t="shared" si="87"/>
        <v>0</v>
      </c>
      <c r="AE302" s="37"/>
      <c r="AF302" s="37"/>
      <c r="AG302" s="37"/>
      <c r="AH302" s="37"/>
      <c r="AJ302" s="281" t="e">
        <f t="shared" si="88"/>
        <v>#N/A</v>
      </c>
    </row>
    <row r="303" spans="1:36" ht="20.100000000000001" hidden="1" customHeight="1" outlineLevel="2">
      <c r="A303" s="36" t="s">
        <v>2382</v>
      </c>
      <c r="B303" s="121" t="s">
        <v>656</v>
      </c>
      <c r="C303" s="37">
        <f t="shared" si="78"/>
        <v>777</v>
      </c>
      <c r="D303" s="37">
        <f t="shared" si="78"/>
        <v>0</v>
      </c>
      <c r="E303" s="37">
        <f t="shared" si="78"/>
        <v>120</v>
      </c>
      <c r="F303" s="37">
        <f t="shared" si="79"/>
        <v>897</v>
      </c>
      <c r="G303" s="37">
        <f t="shared" si="80"/>
        <v>120</v>
      </c>
      <c r="H303" s="128">
        <f t="shared" si="81"/>
        <v>15.444015444015443</v>
      </c>
      <c r="I303" s="37">
        <v>777</v>
      </c>
      <c r="J303" s="37"/>
      <c r="K303" s="37">
        <f t="shared" si="91"/>
        <v>120</v>
      </c>
      <c r="L303" s="37">
        <f t="shared" si="77"/>
        <v>897</v>
      </c>
      <c r="M303" s="37">
        <f t="shared" si="82"/>
        <v>120</v>
      </c>
      <c r="N303" s="128">
        <f t="shared" si="83"/>
        <v>15.444015444015443</v>
      </c>
      <c r="O303" s="37"/>
      <c r="P303" s="37"/>
      <c r="Q303" s="37"/>
      <c r="R303" s="37"/>
      <c r="S303" s="37">
        <f t="shared" si="84"/>
        <v>0</v>
      </c>
      <c r="T303" s="128">
        <f t="shared" si="85"/>
        <v>0</v>
      </c>
      <c r="U303" s="37"/>
      <c r="V303" s="37"/>
      <c r="W303" s="37"/>
      <c r="X303" s="37"/>
      <c r="Y303" s="37">
        <f t="shared" si="86"/>
        <v>0</v>
      </c>
      <c r="Z303" s="128">
        <f t="shared" si="87"/>
        <v>0</v>
      </c>
      <c r="AE303" s="37"/>
      <c r="AF303" s="37">
        <v>120</v>
      </c>
      <c r="AG303" s="37"/>
      <c r="AH303" s="37"/>
      <c r="AJ303" s="281" t="e">
        <f t="shared" si="88"/>
        <v>#N/A</v>
      </c>
    </row>
    <row r="304" spans="1:36" ht="20.100000000000001" hidden="1" customHeight="1" outlineLevel="2">
      <c r="A304" s="36" t="s">
        <v>2383</v>
      </c>
      <c r="B304" s="121" t="s">
        <v>657</v>
      </c>
      <c r="C304" s="37">
        <f t="shared" si="78"/>
        <v>5</v>
      </c>
      <c r="D304" s="37">
        <f t="shared" si="78"/>
        <v>0</v>
      </c>
      <c r="E304" s="37">
        <f t="shared" si="78"/>
        <v>0</v>
      </c>
      <c r="F304" s="37">
        <f t="shared" si="79"/>
        <v>5</v>
      </c>
      <c r="G304" s="37">
        <f t="shared" si="80"/>
        <v>0</v>
      </c>
      <c r="H304" s="128">
        <f t="shared" si="81"/>
        <v>0</v>
      </c>
      <c r="I304" s="37">
        <v>0</v>
      </c>
      <c r="J304" s="37"/>
      <c r="K304" s="37">
        <f t="shared" si="91"/>
        <v>0</v>
      </c>
      <c r="L304" s="37">
        <f t="shared" si="77"/>
        <v>0</v>
      </c>
      <c r="M304" s="37">
        <f t="shared" si="82"/>
        <v>0</v>
      </c>
      <c r="N304" s="128">
        <f t="shared" si="83"/>
        <v>0</v>
      </c>
      <c r="O304" s="37"/>
      <c r="P304" s="37"/>
      <c r="Q304" s="37"/>
      <c r="R304" s="37"/>
      <c r="S304" s="37">
        <f t="shared" si="84"/>
        <v>0</v>
      </c>
      <c r="T304" s="128">
        <f t="shared" si="85"/>
        <v>0</v>
      </c>
      <c r="U304" s="37">
        <v>5</v>
      </c>
      <c r="V304" s="37"/>
      <c r="W304" s="37"/>
      <c r="X304" s="37">
        <v>5</v>
      </c>
      <c r="Y304" s="37">
        <f t="shared" si="86"/>
        <v>0</v>
      </c>
      <c r="Z304" s="128">
        <f t="shared" si="87"/>
        <v>0</v>
      </c>
      <c r="AE304" s="37"/>
      <c r="AF304" s="37"/>
      <c r="AG304" s="37"/>
      <c r="AH304" s="37"/>
      <c r="AJ304" s="281" t="e">
        <f t="shared" si="88"/>
        <v>#N/A</v>
      </c>
    </row>
    <row r="305" spans="1:36" ht="20.100000000000001" hidden="1" customHeight="1" outlineLevel="2">
      <c r="A305" s="36" t="s">
        <v>2384</v>
      </c>
      <c r="B305" s="121" t="s">
        <v>516</v>
      </c>
      <c r="C305" s="37">
        <f t="shared" si="78"/>
        <v>709</v>
      </c>
      <c r="D305" s="37">
        <f t="shared" si="78"/>
        <v>0</v>
      </c>
      <c r="E305" s="37">
        <f t="shared" si="78"/>
        <v>0</v>
      </c>
      <c r="F305" s="37">
        <f t="shared" si="79"/>
        <v>709</v>
      </c>
      <c r="G305" s="37">
        <f t="shared" si="80"/>
        <v>0</v>
      </c>
      <c r="H305" s="128">
        <f t="shared" si="81"/>
        <v>0</v>
      </c>
      <c r="I305" s="37">
        <v>709</v>
      </c>
      <c r="J305" s="37"/>
      <c r="K305" s="37">
        <f t="shared" si="91"/>
        <v>0</v>
      </c>
      <c r="L305" s="37">
        <f t="shared" si="77"/>
        <v>709</v>
      </c>
      <c r="M305" s="37">
        <f t="shared" si="82"/>
        <v>0</v>
      </c>
      <c r="N305" s="128">
        <f t="shared" si="83"/>
        <v>0</v>
      </c>
      <c r="O305" s="37"/>
      <c r="P305" s="37"/>
      <c r="Q305" s="37"/>
      <c r="R305" s="37"/>
      <c r="S305" s="37">
        <f t="shared" si="84"/>
        <v>0</v>
      </c>
      <c r="T305" s="128">
        <f t="shared" si="85"/>
        <v>0</v>
      </c>
      <c r="U305" s="37"/>
      <c r="V305" s="37"/>
      <c r="W305" s="37"/>
      <c r="X305" s="37"/>
      <c r="Y305" s="37">
        <f t="shared" si="86"/>
        <v>0</v>
      </c>
      <c r="Z305" s="128">
        <f t="shared" si="87"/>
        <v>0</v>
      </c>
      <c r="AE305" s="37"/>
      <c r="AF305" s="37"/>
      <c r="AG305" s="37"/>
      <c r="AH305" s="37"/>
      <c r="AJ305" s="281" t="e">
        <f t="shared" si="88"/>
        <v>#N/A</v>
      </c>
    </row>
    <row r="306" spans="1:36" ht="20.100000000000001" hidden="1" customHeight="1" outlineLevel="2">
      <c r="A306" s="36" t="s">
        <v>2385</v>
      </c>
      <c r="B306" s="121" t="s">
        <v>481</v>
      </c>
      <c r="C306" s="37">
        <f t="shared" si="78"/>
        <v>112</v>
      </c>
      <c r="D306" s="37">
        <f t="shared" si="78"/>
        <v>0</v>
      </c>
      <c r="E306" s="37">
        <f t="shared" si="78"/>
        <v>0</v>
      </c>
      <c r="F306" s="37">
        <f t="shared" si="79"/>
        <v>112</v>
      </c>
      <c r="G306" s="37">
        <f t="shared" si="80"/>
        <v>0</v>
      </c>
      <c r="H306" s="128">
        <f t="shared" si="81"/>
        <v>0</v>
      </c>
      <c r="I306" s="37">
        <v>112</v>
      </c>
      <c r="J306" s="37"/>
      <c r="K306" s="37">
        <f t="shared" si="91"/>
        <v>0</v>
      </c>
      <c r="L306" s="37">
        <f t="shared" si="77"/>
        <v>112</v>
      </c>
      <c r="M306" s="37">
        <f t="shared" si="82"/>
        <v>0</v>
      </c>
      <c r="N306" s="128">
        <f t="shared" si="83"/>
        <v>0</v>
      </c>
      <c r="O306" s="37"/>
      <c r="P306" s="37"/>
      <c r="Q306" s="37"/>
      <c r="R306" s="37"/>
      <c r="S306" s="37">
        <f t="shared" si="84"/>
        <v>0</v>
      </c>
      <c r="T306" s="128">
        <f t="shared" si="85"/>
        <v>0</v>
      </c>
      <c r="U306" s="37"/>
      <c r="V306" s="37"/>
      <c r="W306" s="37"/>
      <c r="X306" s="37"/>
      <c r="Y306" s="37">
        <f t="shared" si="86"/>
        <v>0</v>
      </c>
      <c r="Z306" s="128">
        <f t="shared" si="87"/>
        <v>0</v>
      </c>
      <c r="AE306" s="37"/>
      <c r="AF306" s="37"/>
      <c r="AG306" s="37"/>
      <c r="AH306" s="37"/>
      <c r="AJ306" s="281" t="e">
        <f t="shared" si="88"/>
        <v>#N/A</v>
      </c>
    </row>
    <row r="307" spans="1:36" ht="20.100000000000001" hidden="1" customHeight="1" outlineLevel="2">
      <c r="A307" s="36" t="s">
        <v>2066</v>
      </c>
      <c r="B307" s="121" t="s">
        <v>658</v>
      </c>
      <c r="C307" s="37">
        <f t="shared" si="78"/>
        <v>4953</v>
      </c>
      <c r="D307" s="37">
        <f t="shared" si="78"/>
        <v>1500</v>
      </c>
      <c r="E307" s="37">
        <f t="shared" si="78"/>
        <v>643</v>
      </c>
      <c r="F307" s="37">
        <f t="shared" si="79"/>
        <v>7096</v>
      </c>
      <c r="G307" s="37">
        <f t="shared" si="80"/>
        <v>2143</v>
      </c>
      <c r="H307" s="128">
        <f t="shared" si="81"/>
        <v>43.2667070462346</v>
      </c>
      <c r="I307" s="37">
        <v>4948</v>
      </c>
      <c r="J307" s="37">
        <v>1500</v>
      </c>
      <c r="K307" s="37">
        <f t="shared" si="91"/>
        <v>643</v>
      </c>
      <c r="L307" s="37">
        <f t="shared" si="77"/>
        <v>7091</v>
      </c>
      <c r="M307" s="37">
        <f t="shared" si="82"/>
        <v>2143</v>
      </c>
      <c r="N307" s="128">
        <f t="shared" si="83"/>
        <v>43.310428455941796</v>
      </c>
      <c r="O307" s="37"/>
      <c r="P307" s="37"/>
      <c r="Q307" s="37"/>
      <c r="R307" s="37"/>
      <c r="S307" s="37">
        <f t="shared" si="84"/>
        <v>0</v>
      </c>
      <c r="T307" s="128">
        <f t="shared" si="85"/>
        <v>0</v>
      </c>
      <c r="U307" s="37">
        <v>5</v>
      </c>
      <c r="V307" s="37"/>
      <c r="W307" s="37"/>
      <c r="X307" s="37">
        <v>5</v>
      </c>
      <c r="Y307" s="37">
        <f t="shared" si="86"/>
        <v>0</v>
      </c>
      <c r="Z307" s="128">
        <f t="shared" si="87"/>
        <v>0</v>
      </c>
      <c r="AE307" s="37">
        <v>-1500</v>
      </c>
      <c r="AF307" s="37">
        <v>2143</v>
      </c>
      <c r="AG307" s="37"/>
      <c r="AH307" s="37"/>
      <c r="AJ307" s="281" t="e">
        <f t="shared" si="88"/>
        <v>#N/A</v>
      </c>
    </row>
    <row r="308" spans="1:36" ht="19.5" hidden="1" customHeight="1" outlineLevel="1" collapsed="1">
      <c r="A308" s="43" t="s">
        <v>2386</v>
      </c>
      <c r="B308" s="121" t="s">
        <v>659</v>
      </c>
      <c r="C308" s="44">
        <f t="shared" si="78"/>
        <v>0</v>
      </c>
      <c r="D308" s="44">
        <f t="shared" si="78"/>
        <v>0</v>
      </c>
      <c r="E308" s="44">
        <f t="shared" si="78"/>
        <v>0</v>
      </c>
      <c r="F308" s="44">
        <f t="shared" si="79"/>
        <v>0</v>
      </c>
      <c r="G308" s="44">
        <f t="shared" si="80"/>
        <v>0</v>
      </c>
      <c r="H308" s="131">
        <f t="shared" si="81"/>
        <v>0</v>
      </c>
      <c r="I308" s="44">
        <f>SUM(I309:I314)</f>
        <v>0</v>
      </c>
      <c r="J308" s="44">
        <f>SUM(J309:J314)</f>
        <v>0</v>
      </c>
      <c r="K308" s="44">
        <f>SUM(K309:K314)</f>
        <v>0</v>
      </c>
      <c r="L308" s="44">
        <f t="shared" si="77"/>
        <v>0</v>
      </c>
      <c r="M308" s="44">
        <f t="shared" si="82"/>
        <v>0</v>
      </c>
      <c r="N308" s="131">
        <f t="shared" si="83"/>
        <v>0</v>
      </c>
      <c r="O308" s="44">
        <f>SUM(O309:O314)</f>
        <v>0</v>
      </c>
      <c r="P308" s="44">
        <f>SUM(P309:P314)</f>
        <v>0</v>
      </c>
      <c r="Q308" s="44">
        <f>SUM(Q309:Q314)</f>
        <v>0</v>
      </c>
      <c r="R308" s="44">
        <f>SUM(R309:R314)</f>
        <v>0</v>
      </c>
      <c r="S308" s="44">
        <f t="shared" si="84"/>
        <v>0</v>
      </c>
      <c r="T308" s="131">
        <f t="shared" si="85"/>
        <v>0</v>
      </c>
      <c r="U308" s="44">
        <f>SUM(U309:U314)</f>
        <v>0</v>
      </c>
      <c r="V308" s="44">
        <f>SUM(V309:V314)</f>
        <v>0</v>
      </c>
      <c r="W308" s="44">
        <f>SUM(W309:W314)</f>
        <v>0</v>
      </c>
      <c r="X308" s="44">
        <f>SUM(X309:X314)</f>
        <v>0</v>
      </c>
      <c r="Y308" s="44">
        <f t="shared" si="86"/>
        <v>0</v>
      </c>
      <c r="Z308" s="131">
        <f t="shared" si="87"/>
        <v>0</v>
      </c>
      <c r="AE308" s="44">
        <f>SUM(AE309:AE314)</f>
        <v>0</v>
      </c>
      <c r="AF308" s="44">
        <f>SUM(AF309:AF314)</f>
        <v>0</v>
      </c>
      <c r="AG308" s="44">
        <f>SUM(AG309:AG314)</f>
        <v>0</v>
      </c>
      <c r="AH308" s="44">
        <f>SUM(AH309:AH314)</f>
        <v>0</v>
      </c>
      <c r="AJ308" s="281" t="e">
        <f t="shared" si="88"/>
        <v>#N/A</v>
      </c>
    </row>
    <row r="309" spans="1:36" ht="20.100000000000001" hidden="1" customHeight="1" outlineLevel="2">
      <c r="A309" s="36" t="s">
        <v>2387</v>
      </c>
      <c r="B309" s="121" t="s">
        <v>472</v>
      </c>
      <c r="C309" s="37">
        <f t="shared" si="78"/>
        <v>0</v>
      </c>
      <c r="D309" s="37">
        <f t="shared" si="78"/>
        <v>0</v>
      </c>
      <c r="E309" s="37">
        <f t="shared" si="78"/>
        <v>0</v>
      </c>
      <c r="F309" s="37">
        <f t="shared" si="79"/>
        <v>0</v>
      </c>
      <c r="G309" s="37">
        <f t="shared" si="80"/>
        <v>0</v>
      </c>
      <c r="H309" s="128">
        <f t="shared" si="81"/>
        <v>0</v>
      </c>
      <c r="I309" s="37">
        <v>0</v>
      </c>
      <c r="J309" s="37"/>
      <c r="K309" s="37">
        <f t="shared" ref="K309:K314" si="92">SUM(AE309:AH309)</f>
        <v>0</v>
      </c>
      <c r="L309" s="37">
        <f t="shared" si="77"/>
        <v>0</v>
      </c>
      <c r="M309" s="37">
        <f t="shared" si="82"/>
        <v>0</v>
      </c>
      <c r="N309" s="128">
        <f t="shared" si="83"/>
        <v>0</v>
      </c>
      <c r="O309" s="37"/>
      <c r="P309" s="37"/>
      <c r="Q309" s="37"/>
      <c r="R309" s="37"/>
      <c r="S309" s="37">
        <f t="shared" si="84"/>
        <v>0</v>
      </c>
      <c r="T309" s="128">
        <f t="shared" si="85"/>
        <v>0</v>
      </c>
      <c r="U309" s="37"/>
      <c r="V309" s="37"/>
      <c r="W309" s="37"/>
      <c r="X309" s="37"/>
      <c r="Y309" s="37">
        <f t="shared" si="86"/>
        <v>0</v>
      </c>
      <c r="Z309" s="128">
        <f t="shared" si="87"/>
        <v>0</v>
      </c>
      <c r="AE309" s="37"/>
      <c r="AF309" s="37"/>
      <c r="AG309" s="37"/>
      <c r="AH309" s="37"/>
      <c r="AJ309" s="281" t="e">
        <f t="shared" si="88"/>
        <v>#N/A</v>
      </c>
    </row>
    <row r="310" spans="1:36" ht="20.100000000000001" hidden="1" customHeight="1" outlineLevel="2">
      <c r="A310" s="36" t="s">
        <v>2388</v>
      </c>
      <c r="B310" s="121" t="s">
        <v>473</v>
      </c>
      <c r="C310" s="37">
        <f t="shared" si="78"/>
        <v>0</v>
      </c>
      <c r="D310" s="37">
        <f t="shared" si="78"/>
        <v>0</v>
      </c>
      <c r="E310" s="37">
        <f t="shared" si="78"/>
        <v>0</v>
      </c>
      <c r="F310" s="37">
        <f t="shared" si="79"/>
        <v>0</v>
      </c>
      <c r="G310" s="37">
        <f t="shared" si="80"/>
        <v>0</v>
      </c>
      <c r="H310" s="128">
        <f t="shared" si="81"/>
        <v>0</v>
      </c>
      <c r="I310" s="37">
        <v>0</v>
      </c>
      <c r="J310" s="37"/>
      <c r="K310" s="37">
        <f t="shared" si="92"/>
        <v>0</v>
      </c>
      <c r="L310" s="37">
        <f t="shared" si="77"/>
        <v>0</v>
      </c>
      <c r="M310" s="37">
        <f t="shared" si="82"/>
        <v>0</v>
      </c>
      <c r="N310" s="128">
        <f t="shared" si="83"/>
        <v>0</v>
      </c>
      <c r="O310" s="37"/>
      <c r="P310" s="37"/>
      <c r="Q310" s="37"/>
      <c r="R310" s="37"/>
      <c r="S310" s="37">
        <f t="shared" si="84"/>
        <v>0</v>
      </c>
      <c r="T310" s="128">
        <f t="shared" si="85"/>
        <v>0</v>
      </c>
      <c r="U310" s="37"/>
      <c r="V310" s="37"/>
      <c r="W310" s="37"/>
      <c r="X310" s="37"/>
      <c r="Y310" s="37">
        <f t="shared" si="86"/>
        <v>0</v>
      </c>
      <c r="Z310" s="128">
        <f t="shared" si="87"/>
        <v>0</v>
      </c>
      <c r="AE310" s="37"/>
      <c r="AF310" s="37"/>
      <c r="AG310" s="37"/>
      <c r="AH310" s="37"/>
      <c r="AJ310" s="281" t="e">
        <f t="shared" si="88"/>
        <v>#N/A</v>
      </c>
    </row>
    <row r="311" spans="1:36" ht="20.100000000000001" hidden="1" customHeight="1" outlineLevel="2">
      <c r="A311" s="36" t="s">
        <v>2389</v>
      </c>
      <c r="B311" s="121" t="s">
        <v>474</v>
      </c>
      <c r="C311" s="37">
        <f t="shared" si="78"/>
        <v>0</v>
      </c>
      <c r="D311" s="37">
        <f t="shared" si="78"/>
        <v>0</v>
      </c>
      <c r="E311" s="37">
        <f t="shared" si="78"/>
        <v>0</v>
      </c>
      <c r="F311" s="37">
        <f t="shared" si="79"/>
        <v>0</v>
      </c>
      <c r="G311" s="37">
        <f t="shared" si="80"/>
        <v>0</v>
      </c>
      <c r="H311" s="128">
        <f t="shared" si="81"/>
        <v>0</v>
      </c>
      <c r="I311" s="37">
        <v>0</v>
      </c>
      <c r="J311" s="37"/>
      <c r="K311" s="37">
        <f t="shared" si="92"/>
        <v>0</v>
      </c>
      <c r="L311" s="37">
        <f t="shared" si="77"/>
        <v>0</v>
      </c>
      <c r="M311" s="37">
        <f t="shared" si="82"/>
        <v>0</v>
      </c>
      <c r="N311" s="128">
        <f t="shared" si="83"/>
        <v>0</v>
      </c>
      <c r="O311" s="37"/>
      <c r="P311" s="37"/>
      <c r="Q311" s="37"/>
      <c r="R311" s="37"/>
      <c r="S311" s="37">
        <f t="shared" si="84"/>
        <v>0</v>
      </c>
      <c r="T311" s="128">
        <f t="shared" si="85"/>
        <v>0</v>
      </c>
      <c r="U311" s="37"/>
      <c r="V311" s="37"/>
      <c r="W311" s="37"/>
      <c r="X311" s="37"/>
      <c r="Y311" s="37">
        <f t="shared" si="86"/>
        <v>0</v>
      </c>
      <c r="Z311" s="128">
        <f t="shared" si="87"/>
        <v>0</v>
      </c>
      <c r="AE311" s="37"/>
      <c r="AF311" s="37"/>
      <c r="AG311" s="37"/>
      <c r="AH311" s="37"/>
      <c r="AJ311" s="281" t="e">
        <f t="shared" si="88"/>
        <v>#N/A</v>
      </c>
    </row>
    <row r="312" spans="1:36" ht="20.100000000000001" hidden="1" customHeight="1" outlineLevel="2">
      <c r="A312" s="36" t="s">
        <v>2390</v>
      </c>
      <c r="B312" s="121" t="s">
        <v>660</v>
      </c>
      <c r="C312" s="37">
        <f t="shared" si="78"/>
        <v>0</v>
      </c>
      <c r="D312" s="37">
        <f t="shared" si="78"/>
        <v>0</v>
      </c>
      <c r="E312" s="37">
        <f t="shared" si="78"/>
        <v>0</v>
      </c>
      <c r="F312" s="37">
        <f t="shared" si="79"/>
        <v>0</v>
      </c>
      <c r="G312" s="37">
        <f t="shared" si="80"/>
        <v>0</v>
      </c>
      <c r="H312" s="128">
        <f t="shared" si="81"/>
        <v>0</v>
      </c>
      <c r="I312" s="37">
        <v>0</v>
      </c>
      <c r="J312" s="37"/>
      <c r="K312" s="37">
        <f t="shared" si="92"/>
        <v>0</v>
      </c>
      <c r="L312" s="37">
        <f t="shared" si="77"/>
        <v>0</v>
      </c>
      <c r="M312" s="37">
        <f t="shared" si="82"/>
        <v>0</v>
      </c>
      <c r="N312" s="128">
        <f t="shared" si="83"/>
        <v>0</v>
      </c>
      <c r="O312" s="37"/>
      <c r="P312" s="37"/>
      <c r="Q312" s="37"/>
      <c r="R312" s="37"/>
      <c r="S312" s="37">
        <f t="shared" si="84"/>
        <v>0</v>
      </c>
      <c r="T312" s="128">
        <f t="shared" si="85"/>
        <v>0</v>
      </c>
      <c r="U312" s="37"/>
      <c r="V312" s="37"/>
      <c r="W312" s="37"/>
      <c r="X312" s="37"/>
      <c r="Y312" s="37">
        <f t="shared" si="86"/>
        <v>0</v>
      </c>
      <c r="Z312" s="128">
        <f t="shared" si="87"/>
        <v>0</v>
      </c>
      <c r="AE312" s="37"/>
      <c r="AF312" s="37"/>
      <c r="AG312" s="37"/>
      <c r="AH312" s="37"/>
      <c r="AJ312" s="281" t="e">
        <f t="shared" si="88"/>
        <v>#N/A</v>
      </c>
    </row>
    <row r="313" spans="1:36" ht="20.100000000000001" hidden="1" customHeight="1" outlineLevel="2">
      <c r="A313" s="36" t="s">
        <v>2391</v>
      </c>
      <c r="B313" s="121" t="s">
        <v>481</v>
      </c>
      <c r="C313" s="37">
        <f t="shared" si="78"/>
        <v>0</v>
      </c>
      <c r="D313" s="37">
        <f t="shared" si="78"/>
        <v>0</v>
      </c>
      <c r="E313" s="37">
        <f t="shared" si="78"/>
        <v>0</v>
      </c>
      <c r="F313" s="37">
        <f t="shared" si="79"/>
        <v>0</v>
      </c>
      <c r="G313" s="37">
        <f t="shared" si="80"/>
        <v>0</v>
      </c>
      <c r="H313" s="128">
        <f t="shared" si="81"/>
        <v>0</v>
      </c>
      <c r="I313" s="37">
        <v>0</v>
      </c>
      <c r="J313" s="37"/>
      <c r="K313" s="37">
        <f t="shared" si="92"/>
        <v>0</v>
      </c>
      <c r="L313" s="37">
        <f t="shared" si="77"/>
        <v>0</v>
      </c>
      <c r="M313" s="37">
        <f t="shared" si="82"/>
        <v>0</v>
      </c>
      <c r="N313" s="128">
        <f t="shared" si="83"/>
        <v>0</v>
      </c>
      <c r="O313" s="37"/>
      <c r="P313" s="37"/>
      <c r="Q313" s="37"/>
      <c r="R313" s="37"/>
      <c r="S313" s="37">
        <f t="shared" si="84"/>
        <v>0</v>
      </c>
      <c r="T313" s="128">
        <f t="shared" si="85"/>
        <v>0</v>
      </c>
      <c r="U313" s="37"/>
      <c r="V313" s="37"/>
      <c r="W313" s="37"/>
      <c r="X313" s="37"/>
      <c r="Y313" s="37">
        <f t="shared" si="86"/>
        <v>0</v>
      </c>
      <c r="Z313" s="128">
        <f t="shared" si="87"/>
        <v>0</v>
      </c>
      <c r="AE313" s="37"/>
      <c r="AF313" s="37"/>
      <c r="AG313" s="37"/>
      <c r="AH313" s="37"/>
      <c r="AJ313" s="281" t="e">
        <f t="shared" si="88"/>
        <v>#N/A</v>
      </c>
    </row>
    <row r="314" spans="1:36" ht="20.100000000000001" hidden="1" customHeight="1" outlineLevel="2">
      <c r="A314" s="36" t="s">
        <v>2392</v>
      </c>
      <c r="B314" s="121" t="s">
        <v>661</v>
      </c>
      <c r="C314" s="37">
        <f t="shared" si="78"/>
        <v>0</v>
      </c>
      <c r="D314" s="37">
        <f t="shared" si="78"/>
        <v>0</v>
      </c>
      <c r="E314" s="37">
        <f t="shared" si="78"/>
        <v>0</v>
      </c>
      <c r="F314" s="37">
        <f t="shared" si="79"/>
        <v>0</v>
      </c>
      <c r="G314" s="37">
        <f t="shared" si="80"/>
        <v>0</v>
      </c>
      <c r="H314" s="128">
        <f t="shared" si="81"/>
        <v>0</v>
      </c>
      <c r="I314" s="37">
        <v>0</v>
      </c>
      <c r="J314" s="37"/>
      <c r="K314" s="37">
        <f t="shared" si="92"/>
        <v>0</v>
      </c>
      <c r="L314" s="37">
        <f t="shared" si="77"/>
        <v>0</v>
      </c>
      <c r="M314" s="37">
        <f t="shared" si="82"/>
        <v>0</v>
      </c>
      <c r="N314" s="128">
        <f t="shared" si="83"/>
        <v>0</v>
      </c>
      <c r="O314" s="37"/>
      <c r="P314" s="37"/>
      <c r="Q314" s="37"/>
      <c r="R314" s="37"/>
      <c r="S314" s="37">
        <f t="shared" si="84"/>
        <v>0</v>
      </c>
      <c r="T314" s="128">
        <f t="shared" si="85"/>
        <v>0</v>
      </c>
      <c r="U314" s="37"/>
      <c r="V314" s="37"/>
      <c r="W314" s="37"/>
      <c r="X314" s="37"/>
      <c r="Y314" s="37">
        <f t="shared" si="86"/>
        <v>0</v>
      </c>
      <c r="Z314" s="128">
        <f t="shared" si="87"/>
        <v>0</v>
      </c>
      <c r="AE314" s="37"/>
      <c r="AF314" s="37"/>
      <c r="AG314" s="37"/>
      <c r="AH314" s="37"/>
      <c r="AJ314" s="281" t="e">
        <f t="shared" si="88"/>
        <v>#N/A</v>
      </c>
    </row>
    <row r="315" spans="1:36" ht="19.5" hidden="1" customHeight="1" outlineLevel="1" collapsed="1">
      <c r="A315" s="43" t="s">
        <v>2393</v>
      </c>
      <c r="B315" s="121" t="s">
        <v>662</v>
      </c>
      <c r="C315" s="44">
        <f t="shared" si="78"/>
        <v>2919</v>
      </c>
      <c r="D315" s="44">
        <f t="shared" si="78"/>
        <v>0</v>
      </c>
      <c r="E315" s="44">
        <f t="shared" si="78"/>
        <v>600</v>
      </c>
      <c r="F315" s="44">
        <f t="shared" si="79"/>
        <v>3519</v>
      </c>
      <c r="G315" s="44">
        <f t="shared" si="80"/>
        <v>600</v>
      </c>
      <c r="H315" s="131">
        <f t="shared" si="81"/>
        <v>20.554984583761563</v>
      </c>
      <c r="I315" s="44">
        <f>SUM(I316:I326)</f>
        <v>2919</v>
      </c>
      <c r="J315" s="44">
        <f>SUM(J316:J326)</f>
        <v>0</v>
      </c>
      <c r="K315" s="44">
        <f>SUM(K316:K326)</f>
        <v>600</v>
      </c>
      <c r="L315" s="44">
        <f t="shared" si="77"/>
        <v>3519</v>
      </c>
      <c r="M315" s="44">
        <f t="shared" si="82"/>
        <v>600</v>
      </c>
      <c r="N315" s="131">
        <f t="shared" si="83"/>
        <v>20.554984583761563</v>
      </c>
      <c r="O315" s="44">
        <f>SUM(O316:O326)</f>
        <v>0</v>
      </c>
      <c r="P315" s="44">
        <f>SUM(P316:P326)</f>
        <v>0</v>
      </c>
      <c r="Q315" s="44">
        <f>SUM(Q316:Q326)</f>
        <v>0</v>
      </c>
      <c r="R315" s="44">
        <f>SUM(R316:R326)</f>
        <v>0</v>
      </c>
      <c r="S315" s="44">
        <f t="shared" si="84"/>
        <v>0</v>
      </c>
      <c r="T315" s="131">
        <f t="shared" si="85"/>
        <v>0</v>
      </c>
      <c r="U315" s="44">
        <f>SUM(U316:U326)</f>
        <v>0</v>
      </c>
      <c r="V315" s="44">
        <f>SUM(V316:V326)</f>
        <v>0</v>
      </c>
      <c r="W315" s="44">
        <f>SUM(W316:W326)</f>
        <v>0</v>
      </c>
      <c r="X315" s="44">
        <f>SUM(X316:X326)</f>
        <v>0</v>
      </c>
      <c r="Y315" s="44">
        <f t="shared" si="86"/>
        <v>0</v>
      </c>
      <c r="Z315" s="131">
        <f t="shared" si="87"/>
        <v>0</v>
      </c>
      <c r="AE315" s="44">
        <f>SUM(AE316:AE326)</f>
        <v>0</v>
      </c>
      <c r="AF315" s="44">
        <f>SUM(AF316:AF326)</f>
        <v>600</v>
      </c>
      <c r="AG315" s="44">
        <f>SUM(AG316:AG326)</f>
        <v>0</v>
      </c>
      <c r="AH315" s="44">
        <f>SUM(AH316:AH326)</f>
        <v>0</v>
      </c>
      <c r="AJ315" s="281" t="e">
        <f t="shared" si="88"/>
        <v>#N/A</v>
      </c>
    </row>
    <row r="316" spans="1:36" ht="20.100000000000001" hidden="1" customHeight="1" outlineLevel="2">
      <c r="A316" s="36" t="s">
        <v>2067</v>
      </c>
      <c r="B316" s="121" t="s">
        <v>472</v>
      </c>
      <c r="C316" s="37">
        <f t="shared" si="78"/>
        <v>1454</v>
      </c>
      <c r="D316" s="37">
        <f t="shared" si="78"/>
        <v>0</v>
      </c>
      <c r="E316" s="37">
        <f t="shared" si="78"/>
        <v>200</v>
      </c>
      <c r="F316" s="37">
        <f t="shared" si="79"/>
        <v>1654</v>
      </c>
      <c r="G316" s="37">
        <f t="shared" si="80"/>
        <v>200</v>
      </c>
      <c r="H316" s="128">
        <f t="shared" si="81"/>
        <v>13.75515818431912</v>
      </c>
      <c r="I316" s="37">
        <v>1454</v>
      </c>
      <c r="J316" s="37"/>
      <c r="K316" s="37">
        <f t="shared" ref="K316:K326" si="93">SUM(AE316:AH316)</f>
        <v>200</v>
      </c>
      <c r="L316" s="37">
        <f t="shared" si="77"/>
        <v>1654</v>
      </c>
      <c r="M316" s="37">
        <f t="shared" si="82"/>
        <v>200</v>
      </c>
      <c r="N316" s="128">
        <f t="shared" si="83"/>
        <v>13.75515818431912</v>
      </c>
      <c r="O316" s="37"/>
      <c r="P316" s="37"/>
      <c r="Q316" s="37"/>
      <c r="R316" s="37"/>
      <c r="S316" s="37">
        <f t="shared" si="84"/>
        <v>0</v>
      </c>
      <c r="T316" s="128">
        <f t="shared" si="85"/>
        <v>0</v>
      </c>
      <c r="U316" s="37"/>
      <c r="V316" s="37"/>
      <c r="W316" s="37"/>
      <c r="X316" s="37"/>
      <c r="Y316" s="37">
        <f t="shared" si="86"/>
        <v>0</v>
      </c>
      <c r="Z316" s="128">
        <f t="shared" si="87"/>
        <v>0</v>
      </c>
      <c r="AE316" s="37"/>
      <c r="AF316" s="37">
        <v>200</v>
      </c>
      <c r="AG316" s="37"/>
      <c r="AH316" s="37"/>
      <c r="AJ316" s="281" t="e">
        <f t="shared" si="88"/>
        <v>#N/A</v>
      </c>
    </row>
    <row r="317" spans="1:36" ht="20.100000000000001" hidden="1" customHeight="1" outlineLevel="2">
      <c r="A317" s="36" t="s">
        <v>2394</v>
      </c>
      <c r="B317" s="121" t="s">
        <v>473</v>
      </c>
      <c r="C317" s="37">
        <f t="shared" si="78"/>
        <v>711</v>
      </c>
      <c r="D317" s="37">
        <f t="shared" si="78"/>
        <v>0</v>
      </c>
      <c r="E317" s="37">
        <f t="shared" si="78"/>
        <v>0</v>
      </c>
      <c r="F317" s="37">
        <f t="shared" si="79"/>
        <v>711</v>
      </c>
      <c r="G317" s="37">
        <f t="shared" si="80"/>
        <v>0</v>
      </c>
      <c r="H317" s="128">
        <f t="shared" si="81"/>
        <v>0</v>
      </c>
      <c r="I317" s="37">
        <v>711</v>
      </c>
      <c r="J317" s="37"/>
      <c r="K317" s="37">
        <f t="shared" si="93"/>
        <v>0</v>
      </c>
      <c r="L317" s="37">
        <f t="shared" si="77"/>
        <v>711</v>
      </c>
      <c r="M317" s="37">
        <f t="shared" si="82"/>
        <v>0</v>
      </c>
      <c r="N317" s="128">
        <f t="shared" si="83"/>
        <v>0</v>
      </c>
      <c r="O317" s="37"/>
      <c r="P317" s="37"/>
      <c r="Q317" s="37"/>
      <c r="R317" s="37"/>
      <c r="S317" s="37">
        <f t="shared" si="84"/>
        <v>0</v>
      </c>
      <c r="T317" s="128">
        <f t="shared" si="85"/>
        <v>0</v>
      </c>
      <c r="U317" s="37"/>
      <c r="V317" s="37"/>
      <c r="W317" s="37"/>
      <c r="X317" s="37"/>
      <c r="Y317" s="37">
        <f t="shared" si="86"/>
        <v>0</v>
      </c>
      <c r="Z317" s="128">
        <f t="shared" si="87"/>
        <v>0</v>
      </c>
      <c r="AE317" s="37"/>
      <c r="AF317" s="37"/>
      <c r="AG317" s="37"/>
      <c r="AH317" s="37"/>
      <c r="AJ317" s="281" t="e">
        <f t="shared" si="88"/>
        <v>#N/A</v>
      </c>
    </row>
    <row r="318" spans="1:36" ht="20.100000000000001" hidden="1" customHeight="1" outlineLevel="2">
      <c r="A318" s="36" t="s">
        <v>2395</v>
      </c>
      <c r="B318" s="121" t="s">
        <v>474</v>
      </c>
      <c r="C318" s="37">
        <f t="shared" si="78"/>
        <v>47</v>
      </c>
      <c r="D318" s="37">
        <f t="shared" si="78"/>
        <v>0</v>
      </c>
      <c r="E318" s="37">
        <f t="shared" si="78"/>
        <v>0</v>
      </c>
      <c r="F318" s="37">
        <f t="shared" si="79"/>
        <v>47</v>
      </c>
      <c r="G318" s="37">
        <f t="shared" si="80"/>
        <v>0</v>
      </c>
      <c r="H318" s="128">
        <f t="shared" si="81"/>
        <v>0</v>
      </c>
      <c r="I318" s="37">
        <v>47</v>
      </c>
      <c r="J318" s="37"/>
      <c r="K318" s="37">
        <f t="shared" si="93"/>
        <v>0</v>
      </c>
      <c r="L318" s="37">
        <f t="shared" si="77"/>
        <v>47</v>
      </c>
      <c r="M318" s="37">
        <f t="shared" si="82"/>
        <v>0</v>
      </c>
      <c r="N318" s="128">
        <f t="shared" si="83"/>
        <v>0</v>
      </c>
      <c r="O318" s="37"/>
      <c r="P318" s="37"/>
      <c r="Q318" s="37"/>
      <c r="R318" s="37"/>
      <c r="S318" s="37">
        <f t="shared" si="84"/>
        <v>0</v>
      </c>
      <c r="T318" s="128">
        <f t="shared" si="85"/>
        <v>0</v>
      </c>
      <c r="U318" s="37"/>
      <c r="V318" s="37"/>
      <c r="W318" s="37"/>
      <c r="X318" s="37"/>
      <c r="Y318" s="37">
        <f t="shared" si="86"/>
        <v>0</v>
      </c>
      <c r="Z318" s="128">
        <f t="shared" si="87"/>
        <v>0</v>
      </c>
      <c r="AE318" s="37"/>
      <c r="AF318" s="37"/>
      <c r="AG318" s="37"/>
      <c r="AH318" s="37"/>
      <c r="AJ318" s="281" t="e">
        <f t="shared" si="88"/>
        <v>#N/A</v>
      </c>
    </row>
    <row r="319" spans="1:36" ht="20.100000000000001" hidden="1" customHeight="1" outlineLevel="2">
      <c r="A319" s="36" t="s">
        <v>2068</v>
      </c>
      <c r="B319" s="121" t="s">
        <v>663</v>
      </c>
      <c r="C319" s="37">
        <f t="shared" si="78"/>
        <v>0</v>
      </c>
      <c r="D319" s="37">
        <f t="shared" si="78"/>
        <v>0</v>
      </c>
      <c r="E319" s="37">
        <f t="shared" si="78"/>
        <v>400</v>
      </c>
      <c r="F319" s="37">
        <f t="shared" si="79"/>
        <v>400</v>
      </c>
      <c r="G319" s="37">
        <f t="shared" si="80"/>
        <v>400</v>
      </c>
      <c r="H319" s="128">
        <f t="shared" si="81"/>
        <v>0</v>
      </c>
      <c r="I319" s="37">
        <v>0</v>
      </c>
      <c r="J319" s="37"/>
      <c r="K319" s="37">
        <f t="shared" si="93"/>
        <v>400</v>
      </c>
      <c r="L319" s="37">
        <f t="shared" si="77"/>
        <v>400</v>
      </c>
      <c r="M319" s="37">
        <f t="shared" si="82"/>
        <v>400</v>
      </c>
      <c r="N319" s="128">
        <f t="shared" si="83"/>
        <v>0</v>
      </c>
      <c r="O319" s="37"/>
      <c r="P319" s="37"/>
      <c r="Q319" s="37"/>
      <c r="R319" s="37"/>
      <c r="S319" s="37">
        <f t="shared" si="84"/>
        <v>0</v>
      </c>
      <c r="T319" s="128">
        <f t="shared" si="85"/>
        <v>0</v>
      </c>
      <c r="U319" s="37"/>
      <c r="V319" s="37"/>
      <c r="W319" s="37"/>
      <c r="X319" s="37"/>
      <c r="Y319" s="37">
        <f t="shared" si="86"/>
        <v>0</v>
      </c>
      <c r="Z319" s="128">
        <f t="shared" si="87"/>
        <v>0</v>
      </c>
      <c r="AE319" s="37"/>
      <c r="AF319" s="37">
        <v>400</v>
      </c>
      <c r="AG319" s="37"/>
      <c r="AH319" s="37"/>
      <c r="AJ319" s="281" t="e">
        <f t="shared" si="88"/>
        <v>#N/A</v>
      </c>
    </row>
    <row r="320" spans="1:36" ht="20.100000000000001" hidden="1" customHeight="1" outlineLevel="2">
      <c r="A320" s="36" t="s">
        <v>2396</v>
      </c>
      <c r="B320" s="121" t="s">
        <v>664</v>
      </c>
      <c r="C320" s="37">
        <f t="shared" si="78"/>
        <v>15</v>
      </c>
      <c r="D320" s="37">
        <f t="shared" si="78"/>
        <v>0</v>
      </c>
      <c r="E320" s="37">
        <f t="shared" si="78"/>
        <v>0</v>
      </c>
      <c r="F320" s="37">
        <f t="shared" si="79"/>
        <v>15</v>
      </c>
      <c r="G320" s="37">
        <f t="shared" si="80"/>
        <v>0</v>
      </c>
      <c r="H320" s="128">
        <f t="shared" si="81"/>
        <v>0</v>
      </c>
      <c r="I320" s="37">
        <v>15</v>
      </c>
      <c r="J320" s="37"/>
      <c r="K320" s="37">
        <f t="shared" si="93"/>
        <v>0</v>
      </c>
      <c r="L320" s="37">
        <f t="shared" si="77"/>
        <v>15</v>
      </c>
      <c r="M320" s="37">
        <f t="shared" si="82"/>
        <v>0</v>
      </c>
      <c r="N320" s="128">
        <f t="shared" si="83"/>
        <v>0</v>
      </c>
      <c r="O320" s="37"/>
      <c r="P320" s="37"/>
      <c r="Q320" s="37"/>
      <c r="R320" s="37"/>
      <c r="S320" s="37">
        <f t="shared" si="84"/>
        <v>0</v>
      </c>
      <c r="T320" s="128">
        <f t="shared" si="85"/>
        <v>0</v>
      </c>
      <c r="U320" s="37"/>
      <c r="V320" s="37"/>
      <c r="W320" s="37"/>
      <c r="X320" s="37"/>
      <c r="Y320" s="37">
        <f t="shared" si="86"/>
        <v>0</v>
      </c>
      <c r="Z320" s="128">
        <f t="shared" si="87"/>
        <v>0</v>
      </c>
      <c r="AE320" s="37"/>
      <c r="AF320" s="37"/>
      <c r="AG320" s="37"/>
      <c r="AH320" s="37"/>
      <c r="AJ320" s="281" t="e">
        <f t="shared" si="88"/>
        <v>#N/A</v>
      </c>
    </row>
    <row r="321" spans="1:36" ht="20.100000000000001" hidden="1" customHeight="1" outlineLevel="2">
      <c r="A321" s="36" t="s">
        <v>2397</v>
      </c>
      <c r="B321" s="121" t="s">
        <v>665</v>
      </c>
      <c r="C321" s="37">
        <f t="shared" si="78"/>
        <v>0</v>
      </c>
      <c r="D321" s="37">
        <f t="shared" si="78"/>
        <v>0</v>
      </c>
      <c r="E321" s="37">
        <f t="shared" si="78"/>
        <v>0</v>
      </c>
      <c r="F321" s="37">
        <f t="shared" si="79"/>
        <v>0</v>
      </c>
      <c r="G321" s="37">
        <f t="shared" si="80"/>
        <v>0</v>
      </c>
      <c r="H321" s="128">
        <f t="shared" si="81"/>
        <v>0</v>
      </c>
      <c r="I321" s="37">
        <v>0</v>
      </c>
      <c r="J321" s="37"/>
      <c r="K321" s="37">
        <f t="shared" si="93"/>
        <v>0</v>
      </c>
      <c r="L321" s="37">
        <f t="shared" si="77"/>
        <v>0</v>
      </c>
      <c r="M321" s="37">
        <f t="shared" si="82"/>
        <v>0</v>
      </c>
      <c r="N321" s="128">
        <f t="shared" si="83"/>
        <v>0</v>
      </c>
      <c r="O321" s="37"/>
      <c r="P321" s="37"/>
      <c r="Q321" s="37"/>
      <c r="R321" s="37"/>
      <c r="S321" s="37">
        <f t="shared" si="84"/>
        <v>0</v>
      </c>
      <c r="T321" s="128">
        <f t="shared" si="85"/>
        <v>0</v>
      </c>
      <c r="U321" s="37"/>
      <c r="V321" s="37"/>
      <c r="W321" s="37"/>
      <c r="X321" s="37"/>
      <c r="Y321" s="37">
        <f t="shared" si="86"/>
        <v>0</v>
      </c>
      <c r="Z321" s="128">
        <f t="shared" si="87"/>
        <v>0</v>
      </c>
      <c r="AE321" s="37"/>
      <c r="AF321" s="37"/>
      <c r="AG321" s="37"/>
      <c r="AH321" s="37"/>
      <c r="AJ321" s="281" t="e">
        <f t="shared" si="88"/>
        <v>#N/A</v>
      </c>
    </row>
    <row r="322" spans="1:36" ht="20.100000000000001" hidden="1" customHeight="1" outlineLevel="2">
      <c r="A322" s="36" t="s">
        <v>2398</v>
      </c>
      <c r="B322" s="121" t="s">
        <v>666</v>
      </c>
      <c r="C322" s="37">
        <f t="shared" si="78"/>
        <v>0</v>
      </c>
      <c r="D322" s="37">
        <f t="shared" si="78"/>
        <v>0</v>
      </c>
      <c r="E322" s="37">
        <f t="shared" si="78"/>
        <v>0</v>
      </c>
      <c r="F322" s="37">
        <f t="shared" si="79"/>
        <v>0</v>
      </c>
      <c r="G322" s="37">
        <f t="shared" si="80"/>
        <v>0</v>
      </c>
      <c r="H322" s="128">
        <f t="shared" si="81"/>
        <v>0</v>
      </c>
      <c r="I322" s="37">
        <v>0</v>
      </c>
      <c r="J322" s="37"/>
      <c r="K322" s="37">
        <f t="shared" si="93"/>
        <v>0</v>
      </c>
      <c r="L322" s="37">
        <f t="shared" si="77"/>
        <v>0</v>
      </c>
      <c r="M322" s="37">
        <f t="shared" si="82"/>
        <v>0</v>
      </c>
      <c r="N322" s="128">
        <f t="shared" si="83"/>
        <v>0</v>
      </c>
      <c r="O322" s="37"/>
      <c r="P322" s="37"/>
      <c r="Q322" s="37"/>
      <c r="R322" s="37"/>
      <c r="S322" s="37">
        <f t="shared" si="84"/>
        <v>0</v>
      </c>
      <c r="T322" s="128">
        <f t="shared" si="85"/>
        <v>0</v>
      </c>
      <c r="U322" s="37"/>
      <c r="V322" s="37"/>
      <c r="W322" s="37"/>
      <c r="X322" s="37"/>
      <c r="Y322" s="37">
        <f t="shared" si="86"/>
        <v>0</v>
      </c>
      <c r="Z322" s="128">
        <f t="shared" si="87"/>
        <v>0</v>
      </c>
      <c r="AE322" s="37"/>
      <c r="AF322" s="37"/>
      <c r="AG322" s="37"/>
      <c r="AH322" s="37"/>
      <c r="AJ322" s="281" t="e">
        <f t="shared" si="88"/>
        <v>#N/A</v>
      </c>
    </row>
    <row r="323" spans="1:36" ht="20.100000000000001" hidden="1" customHeight="1" outlineLevel="2">
      <c r="A323" s="36" t="s">
        <v>2399</v>
      </c>
      <c r="B323" s="121" t="s">
        <v>667</v>
      </c>
      <c r="C323" s="37">
        <f t="shared" si="78"/>
        <v>0</v>
      </c>
      <c r="D323" s="37">
        <f t="shared" si="78"/>
        <v>0</v>
      </c>
      <c r="E323" s="37">
        <f t="shared" si="78"/>
        <v>0</v>
      </c>
      <c r="F323" s="37">
        <f t="shared" si="79"/>
        <v>0</v>
      </c>
      <c r="G323" s="37">
        <f t="shared" si="80"/>
        <v>0</v>
      </c>
      <c r="H323" s="128">
        <f t="shared" si="81"/>
        <v>0</v>
      </c>
      <c r="I323" s="37">
        <v>0</v>
      </c>
      <c r="J323" s="37"/>
      <c r="K323" s="37">
        <f t="shared" si="93"/>
        <v>0</v>
      </c>
      <c r="L323" s="37">
        <f t="shared" si="77"/>
        <v>0</v>
      </c>
      <c r="M323" s="37">
        <f t="shared" si="82"/>
        <v>0</v>
      </c>
      <c r="N323" s="128">
        <f t="shared" si="83"/>
        <v>0</v>
      </c>
      <c r="O323" s="37"/>
      <c r="P323" s="37"/>
      <c r="Q323" s="37"/>
      <c r="R323" s="37"/>
      <c r="S323" s="37">
        <f t="shared" si="84"/>
        <v>0</v>
      </c>
      <c r="T323" s="128">
        <f t="shared" si="85"/>
        <v>0</v>
      </c>
      <c r="U323" s="37"/>
      <c r="V323" s="37"/>
      <c r="W323" s="37"/>
      <c r="X323" s="37"/>
      <c r="Y323" s="37">
        <f t="shared" si="86"/>
        <v>0</v>
      </c>
      <c r="Z323" s="128">
        <f t="shared" si="87"/>
        <v>0</v>
      </c>
      <c r="AE323" s="37"/>
      <c r="AF323" s="37"/>
      <c r="AG323" s="37"/>
      <c r="AH323" s="37"/>
      <c r="AJ323" s="281" t="e">
        <f t="shared" si="88"/>
        <v>#N/A</v>
      </c>
    </row>
    <row r="324" spans="1:36" ht="20.100000000000001" hidden="1" customHeight="1" outlineLevel="2">
      <c r="A324" s="36" t="s">
        <v>2400</v>
      </c>
      <c r="B324" s="121" t="s">
        <v>668</v>
      </c>
      <c r="C324" s="37">
        <f t="shared" si="78"/>
        <v>480</v>
      </c>
      <c r="D324" s="37">
        <f t="shared" si="78"/>
        <v>0</v>
      </c>
      <c r="E324" s="37">
        <f t="shared" si="78"/>
        <v>0</v>
      </c>
      <c r="F324" s="37">
        <f t="shared" si="79"/>
        <v>480</v>
      </c>
      <c r="G324" s="37">
        <f t="shared" si="80"/>
        <v>0</v>
      </c>
      <c r="H324" s="128">
        <f t="shared" si="81"/>
        <v>0</v>
      </c>
      <c r="I324" s="37">
        <v>480</v>
      </c>
      <c r="J324" s="37"/>
      <c r="K324" s="37">
        <f t="shared" si="93"/>
        <v>0</v>
      </c>
      <c r="L324" s="37">
        <f t="shared" si="77"/>
        <v>480</v>
      </c>
      <c r="M324" s="37">
        <f t="shared" si="82"/>
        <v>0</v>
      </c>
      <c r="N324" s="128">
        <f t="shared" si="83"/>
        <v>0</v>
      </c>
      <c r="O324" s="37"/>
      <c r="P324" s="37"/>
      <c r="Q324" s="37"/>
      <c r="R324" s="37"/>
      <c r="S324" s="37">
        <f t="shared" si="84"/>
        <v>0</v>
      </c>
      <c r="T324" s="128">
        <f t="shared" si="85"/>
        <v>0</v>
      </c>
      <c r="U324" s="37"/>
      <c r="V324" s="37"/>
      <c r="W324" s="37"/>
      <c r="X324" s="37"/>
      <c r="Y324" s="37">
        <f t="shared" si="86"/>
        <v>0</v>
      </c>
      <c r="Z324" s="128">
        <f t="shared" si="87"/>
        <v>0</v>
      </c>
      <c r="AE324" s="37"/>
      <c r="AF324" s="37"/>
      <c r="AG324" s="37"/>
      <c r="AH324" s="37"/>
      <c r="AJ324" s="281" t="e">
        <f t="shared" si="88"/>
        <v>#N/A</v>
      </c>
    </row>
    <row r="325" spans="1:36" ht="20.100000000000001" hidden="1" customHeight="1" outlineLevel="2">
      <c r="A325" s="36" t="s">
        <v>2401</v>
      </c>
      <c r="B325" s="121" t="s">
        <v>481</v>
      </c>
      <c r="C325" s="37">
        <f t="shared" si="78"/>
        <v>0</v>
      </c>
      <c r="D325" s="37">
        <f t="shared" si="78"/>
        <v>0</v>
      </c>
      <c r="E325" s="37">
        <f t="shared" si="78"/>
        <v>0</v>
      </c>
      <c r="F325" s="37">
        <f t="shared" si="79"/>
        <v>0</v>
      </c>
      <c r="G325" s="37">
        <f t="shared" si="80"/>
        <v>0</v>
      </c>
      <c r="H325" s="128">
        <f t="shared" si="81"/>
        <v>0</v>
      </c>
      <c r="I325" s="37">
        <v>0</v>
      </c>
      <c r="J325" s="37"/>
      <c r="K325" s="37">
        <f t="shared" si="93"/>
        <v>0</v>
      </c>
      <c r="L325" s="37">
        <f t="shared" ref="L325:L388" si="94">SUM(I325:K325)</f>
        <v>0</v>
      </c>
      <c r="M325" s="37">
        <f t="shared" si="82"/>
        <v>0</v>
      </c>
      <c r="N325" s="128">
        <f t="shared" si="83"/>
        <v>0</v>
      </c>
      <c r="O325" s="37"/>
      <c r="P325" s="37"/>
      <c r="Q325" s="37"/>
      <c r="R325" s="37"/>
      <c r="S325" s="37">
        <f t="shared" si="84"/>
        <v>0</v>
      </c>
      <c r="T325" s="128">
        <f t="shared" si="85"/>
        <v>0</v>
      </c>
      <c r="U325" s="37"/>
      <c r="V325" s="37"/>
      <c r="W325" s="37"/>
      <c r="X325" s="37"/>
      <c r="Y325" s="37">
        <f t="shared" si="86"/>
        <v>0</v>
      </c>
      <c r="Z325" s="128">
        <f t="shared" si="87"/>
        <v>0</v>
      </c>
      <c r="AE325" s="37"/>
      <c r="AF325" s="37"/>
      <c r="AG325" s="37"/>
      <c r="AH325" s="37"/>
      <c r="AJ325" s="281" t="e">
        <f t="shared" si="88"/>
        <v>#N/A</v>
      </c>
    </row>
    <row r="326" spans="1:36" ht="20.100000000000001" hidden="1" customHeight="1" outlineLevel="2">
      <c r="A326" s="36" t="s">
        <v>2402</v>
      </c>
      <c r="B326" s="121" t="s">
        <v>669</v>
      </c>
      <c r="C326" s="37">
        <f t="shared" si="78"/>
        <v>212</v>
      </c>
      <c r="D326" s="37">
        <f t="shared" si="78"/>
        <v>0</v>
      </c>
      <c r="E326" s="37">
        <f t="shared" si="78"/>
        <v>0</v>
      </c>
      <c r="F326" s="37">
        <f t="shared" si="79"/>
        <v>212</v>
      </c>
      <c r="G326" s="37">
        <f t="shared" si="80"/>
        <v>0</v>
      </c>
      <c r="H326" s="128">
        <f t="shared" si="81"/>
        <v>0</v>
      </c>
      <c r="I326" s="37">
        <v>212</v>
      </c>
      <c r="J326" s="37"/>
      <c r="K326" s="37">
        <f t="shared" si="93"/>
        <v>0</v>
      </c>
      <c r="L326" s="37">
        <f t="shared" si="94"/>
        <v>212</v>
      </c>
      <c r="M326" s="37">
        <f t="shared" si="82"/>
        <v>0</v>
      </c>
      <c r="N326" s="128">
        <f t="shared" si="83"/>
        <v>0</v>
      </c>
      <c r="O326" s="37"/>
      <c r="P326" s="37"/>
      <c r="Q326" s="37"/>
      <c r="R326" s="37"/>
      <c r="S326" s="37">
        <f t="shared" si="84"/>
        <v>0</v>
      </c>
      <c r="T326" s="128">
        <f t="shared" si="85"/>
        <v>0</v>
      </c>
      <c r="U326" s="37"/>
      <c r="V326" s="37"/>
      <c r="W326" s="37"/>
      <c r="X326" s="37"/>
      <c r="Y326" s="37">
        <f t="shared" si="86"/>
        <v>0</v>
      </c>
      <c r="Z326" s="128">
        <f t="shared" si="87"/>
        <v>0</v>
      </c>
      <c r="AE326" s="37"/>
      <c r="AF326" s="37"/>
      <c r="AG326" s="37"/>
      <c r="AH326" s="37"/>
      <c r="AJ326" s="281" t="e">
        <f t="shared" si="88"/>
        <v>#N/A</v>
      </c>
    </row>
    <row r="327" spans="1:36" ht="19.5" hidden="1" customHeight="1" outlineLevel="1" collapsed="1">
      <c r="A327" s="43" t="s">
        <v>2403</v>
      </c>
      <c r="B327" s="121" t="s">
        <v>670</v>
      </c>
      <c r="C327" s="44">
        <f t="shared" ref="C327:E390" si="95">I327+O327+U327</f>
        <v>3120</v>
      </c>
      <c r="D327" s="44">
        <f t="shared" si="95"/>
        <v>250</v>
      </c>
      <c r="E327" s="44">
        <f t="shared" si="95"/>
        <v>50</v>
      </c>
      <c r="F327" s="44">
        <f t="shared" ref="F327:F390" si="96">L327+R327+X327</f>
        <v>3420</v>
      </c>
      <c r="G327" s="44">
        <f t="shared" ref="G327:G390" si="97">F327-C327</f>
        <v>300</v>
      </c>
      <c r="H327" s="131">
        <f t="shared" ref="H327:H390" si="98">IF(C327=0,0,G327/C327*100)</f>
        <v>9.6153846153846168</v>
      </c>
      <c r="I327" s="44">
        <f>SUM(I328:I335)</f>
        <v>3115</v>
      </c>
      <c r="J327" s="44">
        <f>SUM(J328:J335)</f>
        <v>250</v>
      </c>
      <c r="K327" s="44">
        <f>SUM(K328:K335)</f>
        <v>50</v>
      </c>
      <c r="L327" s="44">
        <f t="shared" si="94"/>
        <v>3415</v>
      </c>
      <c r="M327" s="44">
        <f t="shared" ref="M327:M390" si="99">L327-I327</f>
        <v>300</v>
      </c>
      <c r="N327" s="131">
        <f t="shared" ref="N327:N390" si="100">IF(I327=0,0,M327/I327*100)</f>
        <v>9.6308186195826657</v>
      </c>
      <c r="O327" s="44">
        <f>SUM(O328:O335)</f>
        <v>0</v>
      </c>
      <c r="P327" s="44">
        <f>SUM(P328:P335)</f>
        <v>0</v>
      </c>
      <c r="Q327" s="44">
        <f>SUM(Q328:Q335)</f>
        <v>0</v>
      </c>
      <c r="R327" s="44">
        <f>SUM(R328:R335)</f>
        <v>0</v>
      </c>
      <c r="S327" s="44">
        <f t="shared" ref="S327:S390" si="101">R327-O327</f>
        <v>0</v>
      </c>
      <c r="T327" s="131">
        <f t="shared" ref="T327:T390" si="102">IF(O327=0,0,S327/O327*100)</f>
        <v>0</v>
      </c>
      <c r="U327" s="44">
        <f>SUM(U328:U335)</f>
        <v>5</v>
      </c>
      <c r="V327" s="44">
        <f>SUM(V328:V335)</f>
        <v>0</v>
      </c>
      <c r="W327" s="44">
        <f>SUM(W328:W335)</f>
        <v>0</v>
      </c>
      <c r="X327" s="44">
        <f>SUM(X328:X335)</f>
        <v>5</v>
      </c>
      <c r="Y327" s="44">
        <f t="shared" ref="Y327:Y390" si="103">X327-U327</f>
        <v>0</v>
      </c>
      <c r="Z327" s="131">
        <f t="shared" ref="Z327:Z390" si="104">IF(U327=0,0,Y327/U327*100)</f>
        <v>0</v>
      </c>
      <c r="AE327" s="44">
        <f>SUM(AE328:AE335)</f>
        <v>-250</v>
      </c>
      <c r="AF327" s="44">
        <f>SUM(AF328:AF335)</f>
        <v>300</v>
      </c>
      <c r="AG327" s="44">
        <f>SUM(AG328:AG335)</f>
        <v>0</v>
      </c>
      <c r="AH327" s="44">
        <f>SUM(AH328:AH335)</f>
        <v>0</v>
      </c>
      <c r="AJ327" s="281" t="e">
        <f t="shared" ref="AJ327:AJ390" si="105">VLOOKUP($A327,$A$1374:$F$2703,3,FALSE)</f>
        <v>#N/A</v>
      </c>
    </row>
    <row r="328" spans="1:36" ht="20.100000000000001" hidden="1" customHeight="1" outlineLevel="2">
      <c r="A328" s="36" t="s">
        <v>2069</v>
      </c>
      <c r="B328" s="121" t="s">
        <v>472</v>
      </c>
      <c r="C328" s="37">
        <f t="shared" si="95"/>
        <v>1654</v>
      </c>
      <c r="D328" s="37">
        <f t="shared" si="95"/>
        <v>0</v>
      </c>
      <c r="E328" s="37">
        <f t="shared" si="95"/>
        <v>300</v>
      </c>
      <c r="F328" s="37">
        <f t="shared" si="96"/>
        <v>1954</v>
      </c>
      <c r="G328" s="37">
        <f t="shared" si="97"/>
        <v>300</v>
      </c>
      <c r="H328" s="128">
        <f t="shared" si="98"/>
        <v>18.137847642079809</v>
      </c>
      <c r="I328" s="37">
        <v>1654</v>
      </c>
      <c r="J328" s="37"/>
      <c r="K328" s="37">
        <f t="shared" ref="K328:K335" si="106">SUM(AE328:AH328)</f>
        <v>300</v>
      </c>
      <c r="L328" s="37">
        <f t="shared" si="94"/>
        <v>1954</v>
      </c>
      <c r="M328" s="37">
        <f t="shared" si="99"/>
        <v>300</v>
      </c>
      <c r="N328" s="128">
        <f t="shared" si="100"/>
        <v>18.137847642079809</v>
      </c>
      <c r="O328" s="37"/>
      <c r="P328" s="37"/>
      <c r="Q328" s="37"/>
      <c r="R328" s="37"/>
      <c r="S328" s="37">
        <f t="shared" si="101"/>
        <v>0</v>
      </c>
      <c r="T328" s="128">
        <f t="shared" si="102"/>
        <v>0</v>
      </c>
      <c r="U328" s="37"/>
      <c r="V328" s="37"/>
      <c r="W328" s="37"/>
      <c r="X328" s="37"/>
      <c r="Y328" s="37">
        <f t="shared" si="103"/>
        <v>0</v>
      </c>
      <c r="Z328" s="128">
        <f t="shared" si="104"/>
        <v>0</v>
      </c>
      <c r="AE328" s="37"/>
      <c r="AF328" s="37">
        <v>300</v>
      </c>
      <c r="AG328" s="37"/>
      <c r="AH328" s="37"/>
      <c r="AJ328" s="281" t="e">
        <f t="shared" si="105"/>
        <v>#N/A</v>
      </c>
    </row>
    <row r="329" spans="1:36" ht="20.100000000000001" hidden="1" customHeight="1" outlineLevel="2">
      <c r="A329" s="36" t="s">
        <v>2404</v>
      </c>
      <c r="B329" s="121" t="s">
        <v>473</v>
      </c>
      <c r="C329" s="37">
        <f t="shared" si="95"/>
        <v>493</v>
      </c>
      <c r="D329" s="37">
        <f t="shared" si="95"/>
        <v>0</v>
      </c>
      <c r="E329" s="37">
        <f t="shared" si="95"/>
        <v>0</v>
      </c>
      <c r="F329" s="37">
        <f t="shared" si="96"/>
        <v>493</v>
      </c>
      <c r="G329" s="37">
        <f t="shared" si="97"/>
        <v>0</v>
      </c>
      <c r="H329" s="128">
        <f t="shared" si="98"/>
        <v>0</v>
      </c>
      <c r="I329" s="37">
        <v>488</v>
      </c>
      <c r="J329" s="37"/>
      <c r="K329" s="37">
        <f t="shared" si="106"/>
        <v>0</v>
      </c>
      <c r="L329" s="37">
        <f t="shared" si="94"/>
        <v>488</v>
      </c>
      <c r="M329" s="37">
        <f t="shared" si="99"/>
        <v>0</v>
      </c>
      <c r="N329" s="128">
        <f t="shared" si="100"/>
        <v>0</v>
      </c>
      <c r="O329" s="37"/>
      <c r="P329" s="37"/>
      <c r="Q329" s="37"/>
      <c r="R329" s="37"/>
      <c r="S329" s="37">
        <f t="shared" si="101"/>
        <v>0</v>
      </c>
      <c r="T329" s="128">
        <f t="shared" si="102"/>
        <v>0</v>
      </c>
      <c r="U329" s="37">
        <v>5</v>
      </c>
      <c r="V329" s="37"/>
      <c r="W329" s="37"/>
      <c r="X329" s="37">
        <v>5</v>
      </c>
      <c r="Y329" s="37">
        <f t="shared" si="103"/>
        <v>0</v>
      </c>
      <c r="Z329" s="128">
        <f t="shared" si="104"/>
        <v>0</v>
      </c>
      <c r="AE329" s="37"/>
      <c r="AF329" s="37"/>
      <c r="AG329" s="37"/>
      <c r="AH329" s="37"/>
      <c r="AJ329" s="281" t="e">
        <f t="shared" si="105"/>
        <v>#N/A</v>
      </c>
    </row>
    <row r="330" spans="1:36" ht="20.100000000000001" hidden="1" customHeight="1" outlineLevel="2">
      <c r="A330" s="36" t="s">
        <v>2405</v>
      </c>
      <c r="B330" s="121" t="s">
        <v>474</v>
      </c>
      <c r="C330" s="37">
        <f t="shared" si="95"/>
        <v>69</v>
      </c>
      <c r="D330" s="37">
        <f t="shared" si="95"/>
        <v>0</v>
      </c>
      <c r="E330" s="37">
        <f t="shared" si="95"/>
        <v>0</v>
      </c>
      <c r="F330" s="37">
        <f t="shared" si="96"/>
        <v>69</v>
      </c>
      <c r="G330" s="37">
        <f t="shared" si="97"/>
        <v>0</v>
      </c>
      <c r="H330" s="128">
        <f t="shared" si="98"/>
        <v>0</v>
      </c>
      <c r="I330" s="37">
        <v>69</v>
      </c>
      <c r="J330" s="37"/>
      <c r="K330" s="37">
        <f t="shared" si="106"/>
        <v>0</v>
      </c>
      <c r="L330" s="37">
        <f t="shared" si="94"/>
        <v>69</v>
      </c>
      <c r="M330" s="37">
        <f t="shared" si="99"/>
        <v>0</v>
      </c>
      <c r="N330" s="128">
        <f t="shared" si="100"/>
        <v>0</v>
      </c>
      <c r="O330" s="37"/>
      <c r="P330" s="37"/>
      <c r="Q330" s="37"/>
      <c r="R330" s="37"/>
      <c r="S330" s="37">
        <f t="shared" si="101"/>
        <v>0</v>
      </c>
      <c r="T330" s="128">
        <f t="shared" si="102"/>
        <v>0</v>
      </c>
      <c r="U330" s="37"/>
      <c r="V330" s="37"/>
      <c r="W330" s="37"/>
      <c r="X330" s="37"/>
      <c r="Y330" s="37">
        <f t="shared" si="103"/>
        <v>0</v>
      </c>
      <c r="Z330" s="128">
        <f t="shared" si="104"/>
        <v>0</v>
      </c>
      <c r="AE330" s="37"/>
      <c r="AF330" s="37"/>
      <c r="AG330" s="37"/>
      <c r="AH330" s="37"/>
      <c r="AJ330" s="281" t="e">
        <f t="shared" si="105"/>
        <v>#N/A</v>
      </c>
    </row>
    <row r="331" spans="1:36" ht="20.100000000000001" hidden="1" customHeight="1" outlineLevel="2">
      <c r="A331" s="36" t="s">
        <v>2406</v>
      </c>
      <c r="B331" s="121" t="s">
        <v>671</v>
      </c>
      <c r="C331" s="37">
        <f t="shared" si="95"/>
        <v>130</v>
      </c>
      <c r="D331" s="37">
        <f t="shared" si="95"/>
        <v>0</v>
      </c>
      <c r="E331" s="37">
        <f t="shared" si="95"/>
        <v>0</v>
      </c>
      <c r="F331" s="37">
        <f t="shared" si="96"/>
        <v>130</v>
      </c>
      <c r="G331" s="37">
        <f t="shared" si="97"/>
        <v>0</v>
      </c>
      <c r="H331" s="128">
        <f t="shared" si="98"/>
        <v>0</v>
      </c>
      <c r="I331" s="37">
        <v>130</v>
      </c>
      <c r="J331" s="37"/>
      <c r="K331" s="37">
        <f t="shared" si="106"/>
        <v>0</v>
      </c>
      <c r="L331" s="37">
        <f t="shared" si="94"/>
        <v>130</v>
      </c>
      <c r="M331" s="37">
        <f t="shared" si="99"/>
        <v>0</v>
      </c>
      <c r="N331" s="128">
        <f t="shared" si="100"/>
        <v>0</v>
      </c>
      <c r="O331" s="37"/>
      <c r="P331" s="37"/>
      <c r="Q331" s="37"/>
      <c r="R331" s="37"/>
      <c r="S331" s="37">
        <f t="shared" si="101"/>
        <v>0</v>
      </c>
      <c r="T331" s="128">
        <f t="shared" si="102"/>
        <v>0</v>
      </c>
      <c r="U331" s="37"/>
      <c r="V331" s="37"/>
      <c r="W331" s="37"/>
      <c r="X331" s="37"/>
      <c r="Y331" s="37">
        <f t="shared" si="103"/>
        <v>0</v>
      </c>
      <c r="Z331" s="128">
        <f t="shared" si="104"/>
        <v>0</v>
      </c>
      <c r="AE331" s="37"/>
      <c r="AF331" s="37"/>
      <c r="AG331" s="37"/>
      <c r="AH331" s="37"/>
      <c r="AJ331" s="281" t="e">
        <f t="shared" si="105"/>
        <v>#N/A</v>
      </c>
    </row>
    <row r="332" spans="1:36" ht="20.100000000000001" hidden="1" customHeight="1" outlineLevel="2">
      <c r="A332" s="36" t="s">
        <v>2407</v>
      </c>
      <c r="B332" s="121" t="s">
        <v>672</v>
      </c>
      <c r="C332" s="37">
        <f t="shared" si="95"/>
        <v>0</v>
      </c>
      <c r="D332" s="37">
        <f t="shared" si="95"/>
        <v>0</v>
      </c>
      <c r="E332" s="37">
        <f t="shared" si="95"/>
        <v>0</v>
      </c>
      <c r="F332" s="37">
        <f t="shared" si="96"/>
        <v>0</v>
      </c>
      <c r="G332" s="37">
        <f t="shared" si="97"/>
        <v>0</v>
      </c>
      <c r="H332" s="128">
        <f t="shared" si="98"/>
        <v>0</v>
      </c>
      <c r="I332" s="37">
        <v>0</v>
      </c>
      <c r="J332" s="37"/>
      <c r="K332" s="37">
        <f t="shared" si="106"/>
        <v>0</v>
      </c>
      <c r="L332" s="37">
        <f t="shared" si="94"/>
        <v>0</v>
      </c>
      <c r="M332" s="37">
        <f t="shared" si="99"/>
        <v>0</v>
      </c>
      <c r="N332" s="128">
        <f t="shared" si="100"/>
        <v>0</v>
      </c>
      <c r="O332" s="37"/>
      <c r="P332" s="37"/>
      <c r="Q332" s="37"/>
      <c r="R332" s="37"/>
      <c r="S332" s="37">
        <f t="shared" si="101"/>
        <v>0</v>
      </c>
      <c r="T332" s="128">
        <f t="shared" si="102"/>
        <v>0</v>
      </c>
      <c r="U332" s="37"/>
      <c r="V332" s="37"/>
      <c r="W332" s="37"/>
      <c r="X332" s="37"/>
      <c r="Y332" s="37">
        <f t="shared" si="103"/>
        <v>0</v>
      </c>
      <c r="Z332" s="128">
        <f t="shared" si="104"/>
        <v>0</v>
      </c>
      <c r="AE332" s="37"/>
      <c r="AF332" s="37"/>
      <c r="AG332" s="37"/>
      <c r="AH332" s="37"/>
      <c r="AJ332" s="281" t="e">
        <f t="shared" si="105"/>
        <v>#N/A</v>
      </c>
    </row>
    <row r="333" spans="1:36" ht="20.100000000000001" hidden="1" customHeight="1" outlineLevel="2">
      <c r="A333" s="36" t="s">
        <v>2408</v>
      </c>
      <c r="B333" s="121" t="s">
        <v>673</v>
      </c>
      <c r="C333" s="37">
        <f t="shared" si="95"/>
        <v>674</v>
      </c>
      <c r="D333" s="37">
        <f t="shared" si="95"/>
        <v>250</v>
      </c>
      <c r="E333" s="37">
        <f t="shared" si="95"/>
        <v>-250</v>
      </c>
      <c r="F333" s="37">
        <f t="shared" si="96"/>
        <v>674</v>
      </c>
      <c r="G333" s="37">
        <f t="shared" si="97"/>
        <v>0</v>
      </c>
      <c r="H333" s="128">
        <f t="shared" si="98"/>
        <v>0</v>
      </c>
      <c r="I333" s="37">
        <v>674</v>
      </c>
      <c r="J333" s="37">
        <v>250</v>
      </c>
      <c r="K333" s="37">
        <f t="shared" si="106"/>
        <v>-250</v>
      </c>
      <c r="L333" s="37">
        <f t="shared" si="94"/>
        <v>674</v>
      </c>
      <c r="M333" s="37">
        <f t="shared" si="99"/>
        <v>0</v>
      </c>
      <c r="N333" s="128">
        <f t="shared" si="100"/>
        <v>0</v>
      </c>
      <c r="O333" s="37"/>
      <c r="P333" s="37"/>
      <c r="Q333" s="37"/>
      <c r="R333" s="37"/>
      <c r="S333" s="37">
        <f t="shared" si="101"/>
        <v>0</v>
      </c>
      <c r="T333" s="128">
        <f t="shared" si="102"/>
        <v>0</v>
      </c>
      <c r="U333" s="37"/>
      <c r="V333" s="37"/>
      <c r="W333" s="37"/>
      <c r="X333" s="37"/>
      <c r="Y333" s="37">
        <f t="shared" si="103"/>
        <v>0</v>
      </c>
      <c r="Z333" s="128">
        <f t="shared" si="104"/>
        <v>0</v>
      </c>
      <c r="AE333" s="37">
        <v>-250</v>
      </c>
      <c r="AF333" s="37"/>
      <c r="AG333" s="37"/>
      <c r="AH333" s="37"/>
      <c r="AJ333" s="281" t="e">
        <f t="shared" si="105"/>
        <v>#N/A</v>
      </c>
    </row>
    <row r="334" spans="1:36" ht="20.100000000000001" hidden="1" customHeight="1" outlineLevel="2">
      <c r="A334" s="36" t="s">
        <v>2409</v>
      </c>
      <c r="B334" s="121" t="s">
        <v>481</v>
      </c>
      <c r="C334" s="37">
        <f t="shared" si="95"/>
        <v>0</v>
      </c>
      <c r="D334" s="37">
        <f t="shared" si="95"/>
        <v>0</v>
      </c>
      <c r="E334" s="37">
        <f t="shared" si="95"/>
        <v>0</v>
      </c>
      <c r="F334" s="37">
        <f t="shared" si="96"/>
        <v>0</v>
      </c>
      <c r="G334" s="37">
        <f t="shared" si="97"/>
        <v>0</v>
      </c>
      <c r="H334" s="128">
        <f t="shared" si="98"/>
        <v>0</v>
      </c>
      <c r="I334" s="37">
        <v>0</v>
      </c>
      <c r="J334" s="37"/>
      <c r="K334" s="37">
        <f t="shared" si="106"/>
        <v>0</v>
      </c>
      <c r="L334" s="37">
        <f t="shared" si="94"/>
        <v>0</v>
      </c>
      <c r="M334" s="37">
        <f t="shared" si="99"/>
        <v>0</v>
      </c>
      <c r="N334" s="128">
        <f t="shared" si="100"/>
        <v>0</v>
      </c>
      <c r="O334" s="37"/>
      <c r="P334" s="37"/>
      <c r="Q334" s="37"/>
      <c r="R334" s="37"/>
      <c r="S334" s="37">
        <f t="shared" si="101"/>
        <v>0</v>
      </c>
      <c r="T334" s="128">
        <f t="shared" si="102"/>
        <v>0</v>
      </c>
      <c r="U334" s="37"/>
      <c r="V334" s="37"/>
      <c r="W334" s="37"/>
      <c r="X334" s="37"/>
      <c r="Y334" s="37">
        <f t="shared" si="103"/>
        <v>0</v>
      </c>
      <c r="Z334" s="128">
        <f t="shared" si="104"/>
        <v>0</v>
      </c>
      <c r="AE334" s="37"/>
      <c r="AF334" s="37"/>
      <c r="AG334" s="37"/>
      <c r="AH334" s="37"/>
      <c r="AJ334" s="281" t="e">
        <f t="shared" si="105"/>
        <v>#N/A</v>
      </c>
    </row>
    <row r="335" spans="1:36" ht="20.100000000000001" hidden="1" customHeight="1" outlineLevel="2">
      <c r="A335" s="36" t="s">
        <v>2410</v>
      </c>
      <c r="B335" s="121" t="s">
        <v>674</v>
      </c>
      <c r="C335" s="37">
        <f t="shared" si="95"/>
        <v>100</v>
      </c>
      <c r="D335" s="37">
        <f t="shared" si="95"/>
        <v>0</v>
      </c>
      <c r="E335" s="37">
        <f t="shared" si="95"/>
        <v>0</v>
      </c>
      <c r="F335" s="37">
        <f t="shared" si="96"/>
        <v>100</v>
      </c>
      <c r="G335" s="37">
        <f t="shared" si="97"/>
        <v>0</v>
      </c>
      <c r="H335" s="128">
        <f t="shared" si="98"/>
        <v>0</v>
      </c>
      <c r="I335" s="37">
        <v>100</v>
      </c>
      <c r="J335" s="37"/>
      <c r="K335" s="37">
        <f t="shared" si="106"/>
        <v>0</v>
      </c>
      <c r="L335" s="37">
        <f t="shared" si="94"/>
        <v>100</v>
      </c>
      <c r="M335" s="37">
        <f t="shared" si="99"/>
        <v>0</v>
      </c>
      <c r="N335" s="128">
        <f t="shared" si="100"/>
        <v>0</v>
      </c>
      <c r="O335" s="37"/>
      <c r="P335" s="37"/>
      <c r="Q335" s="37"/>
      <c r="R335" s="37"/>
      <c r="S335" s="37">
        <f t="shared" si="101"/>
        <v>0</v>
      </c>
      <c r="T335" s="128">
        <f t="shared" si="102"/>
        <v>0</v>
      </c>
      <c r="U335" s="37"/>
      <c r="V335" s="37"/>
      <c r="W335" s="37"/>
      <c r="X335" s="37"/>
      <c r="Y335" s="37">
        <f t="shared" si="103"/>
        <v>0</v>
      </c>
      <c r="Z335" s="128">
        <f t="shared" si="104"/>
        <v>0</v>
      </c>
      <c r="AE335" s="37"/>
      <c r="AF335" s="37"/>
      <c r="AG335" s="37"/>
      <c r="AH335" s="37"/>
      <c r="AJ335" s="281" t="e">
        <f t="shared" si="105"/>
        <v>#N/A</v>
      </c>
    </row>
    <row r="336" spans="1:36" ht="19.5" hidden="1" customHeight="1" outlineLevel="1" collapsed="1">
      <c r="A336" s="43" t="s">
        <v>2411</v>
      </c>
      <c r="B336" s="121" t="s">
        <v>675</v>
      </c>
      <c r="C336" s="44">
        <f t="shared" si="95"/>
        <v>891</v>
      </c>
      <c r="D336" s="44">
        <f t="shared" si="95"/>
        <v>0</v>
      </c>
      <c r="E336" s="44">
        <f t="shared" si="95"/>
        <v>20</v>
      </c>
      <c r="F336" s="44">
        <f t="shared" si="96"/>
        <v>911</v>
      </c>
      <c r="G336" s="44">
        <f t="shared" si="97"/>
        <v>20</v>
      </c>
      <c r="H336" s="131">
        <f t="shared" si="98"/>
        <v>2.244668911335578</v>
      </c>
      <c r="I336" s="44">
        <f>SUM(I337:I349)</f>
        <v>854</v>
      </c>
      <c r="J336" s="44">
        <f>SUM(J337:J349)</f>
        <v>0</v>
      </c>
      <c r="K336" s="44">
        <f>SUM(K337:K349)</f>
        <v>20</v>
      </c>
      <c r="L336" s="44">
        <f t="shared" si="94"/>
        <v>874</v>
      </c>
      <c r="M336" s="44">
        <f t="shared" si="99"/>
        <v>20</v>
      </c>
      <c r="N336" s="131">
        <f t="shared" si="100"/>
        <v>2.3419203747072603</v>
      </c>
      <c r="O336" s="44">
        <f>SUM(O337:O349)</f>
        <v>0</v>
      </c>
      <c r="P336" s="44">
        <f>SUM(P337:P349)</f>
        <v>0</v>
      </c>
      <c r="Q336" s="44">
        <f>SUM(Q337:Q349)</f>
        <v>0</v>
      </c>
      <c r="R336" s="44">
        <f>SUM(R337:R349)</f>
        <v>0</v>
      </c>
      <c r="S336" s="44">
        <f t="shared" si="101"/>
        <v>0</v>
      </c>
      <c r="T336" s="131">
        <f t="shared" si="102"/>
        <v>0</v>
      </c>
      <c r="U336" s="44">
        <f>SUM(U337:U349)</f>
        <v>37</v>
      </c>
      <c r="V336" s="44">
        <f>SUM(V337:V349)</f>
        <v>0</v>
      </c>
      <c r="W336" s="44">
        <f>SUM(W337:W349)</f>
        <v>0</v>
      </c>
      <c r="X336" s="44">
        <f>SUM(X337:X349)</f>
        <v>37</v>
      </c>
      <c r="Y336" s="44">
        <f t="shared" si="103"/>
        <v>0</v>
      </c>
      <c r="Z336" s="131">
        <f t="shared" si="104"/>
        <v>0</v>
      </c>
      <c r="AE336" s="44">
        <f>SUM(AE337:AE349)</f>
        <v>0</v>
      </c>
      <c r="AF336" s="44">
        <f>SUM(AF337:AF349)</f>
        <v>20</v>
      </c>
      <c r="AG336" s="44">
        <f>SUM(AG337:AG349)</f>
        <v>0</v>
      </c>
      <c r="AH336" s="44">
        <f>SUM(AH337:AH349)</f>
        <v>0</v>
      </c>
      <c r="AJ336" s="281" t="e">
        <f t="shared" si="105"/>
        <v>#N/A</v>
      </c>
    </row>
    <row r="337" spans="1:36" ht="20.100000000000001" hidden="1" customHeight="1" outlineLevel="2">
      <c r="A337" s="36" t="s">
        <v>2412</v>
      </c>
      <c r="B337" s="121" t="s">
        <v>472</v>
      </c>
      <c r="C337" s="37">
        <f t="shared" si="95"/>
        <v>460</v>
      </c>
      <c r="D337" s="37">
        <f t="shared" si="95"/>
        <v>0</v>
      </c>
      <c r="E337" s="37">
        <f t="shared" si="95"/>
        <v>0</v>
      </c>
      <c r="F337" s="37">
        <f t="shared" si="96"/>
        <v>460</v>
      </c>
      <c r="G337" s="37">
        <f t="shared" si="97"/>
        <v>0</v>
      </c>
      <c r="H337" s="128">
        <f t="shared" si="98"/>
        <v>0</v>
      </c>
      <c r="I337" s="37">
        <v>460</v>
      </c>
      <c r="J337" s="37"/>
      <c r="K337" s="37">
        <f t="shared" ref="K337:K349" si="107">SUM(AE337:AH337)</f>
        <v>0</v>
      </c>
      <c r="L337" s="37">
        <f t="shared" si="94"/>
        <v>460</v>
      </c>
      <c r="M337" s="37">
        <f t="shared" si="99"/>
        <v>0</v>
      </c>
      <c r="N337" s="128">
        <f t="shared" si="100"/>
        <v>0</v>
      </c>
      <c r="O337" s="37"/>
      <c r="P337" s="37"/>
      <c r="Q337" s="37"/>
      <c r="R337" s="37"/>
      <c r="S337" s="37">
        <f t="shared" si="101"/>
        <v>0</v>
      </c>
      <c r="T337" s="128">
        <f t="shared" si="102"/>
        <v>0</v>
      </c>
      <c r="U337" s="37">
        <v>0</v>
      </c>
      <c r="V337" s="37"/>
      <c r="W337" s="37"/>
      <c r="X337" s="37">
        <v>0</v>
      </c>
      <c r="Y337" s="37">
        <f t="shared" si="103"/>
        <v>0</v>
      </c>
      <c r="Z337" s="128">
        <f t="shared" si="104"/>
        <v>0</v>
      </c>
      <c r="AE337" s="37"/>
      <c r="AF337" s="37"/>
      <c r="AG337" s="37"/>
      <c r="AH337" s="37"/>
      <c r="AJ337" s="281" t="e">
        <f t="shared" si="105"/>
        <v>#N/A</v>
      </c>
    </row>
    <row r="338" spans="1:36" ht="20.100000000000001" hidden="1" customHeight="1" outlineLevel="2">
      <c r="A338" s="36" t="s">
        <v>2413</v>
      </c>
      <c r="B338" s="121" t="s">
        <v>473</v>
      </c>
      <c r="C338" s="37">
        <f t="shared" si="95"/>
        <v>149</v>
      </c>
      <c r="D338" s="37">
        <f t="shared" si="95"/>
        <v>0</v>
      </c>
      <c r="E338" s="37">
        <f t="shared" si="95"/>
        <v>20</v>
      </c>
      <c r="F338" s="37">
        <f t="shared" si="96"/>
        <v>169</v>
      </c>
      <c r="G338" s="37">
        <f t="shared" si="97"/>
        <v>20</v>
      </c>
      <c r="H338" s="128">
        <f t="shared" si="98"/>
        <v>13.422818791946309</v>
      </c>
      <c r="I338" s="37">
        <v>149</v>
      </c>
      <c r="J338" s="37"/>
      <c r="K338" s="37">
        <f t="shared" si="107"/>
        <v>20</v>
      </c>
      <c r="L338" s="37">
        <f t="shared" si="94"/>
        <v>169</v>
      </c>
      <c r="M338" s="37">
        <f t="shared" si="99"/>
        <v>20</v>
      </c>
      <c r="N338" s="128">
        <f t="shared" si="100"/>
        <v>13.422818791946309</v>
      </c>
      <c r="O338" s="37"/>
      <c r="P338" s="37"/>
      <c r="Q338" s="37"/>
      <c r="R338" s="37"/>
      <c r="S338" s="37">
        <f t="shared" si="101"/>
        <v>0</v>
      </c>
      <c r="T338" s="128">
        <f t="shared" si="102"/>
        <v>0</v>
      </c>
      <c r="U338" s="37">
        <v>0</v>
      </c>
      <c r="V338" s="37"/>
      <c r="W338" s="37"/>
      <c r="X338" s="37">
        <v>0</v>
      </c>
      <c r="Y338" s="37">
        <f t="shared" si="103"/>
        <v>0</v>
      </c>
      <c r="Z338" s="128">
        <f t="shared" si="104"/>
        <v>0</v>
      </c>
      <c r="AE338" s="37"/>
      <c r="AF338" s="37">
        <v>20</v>
      </c>
      <c r="AG338" s="37"/>
      <c r="AH338" s="37"/>
      <c r="AJ338" s="281" t="e">
        <f t="shared" si="105"/>
        <v>#N/A</v>
      </c>
    </row>
    <row r="339" spans="1:36" ht="20.100000000000001" hidden="1" customHeight="1" outlineLevel="2">
      <c r="A339" s="36" t="s">
        <v>2414</v>
      </c>
      <c r="B339" s="121" t="s">
        <v>474</v>
      </c>
      <c r="C339" s="37">
        <f t="shared" si="95"/>
        <v>9</v>
      </c>
      <c r="D339" s="37">
        <f t="shared" si="95"/>
        <v>0</v>
      </c>
      <c r="E339" s="37">
        <f t="shared" si="95"/>
        <v>0</v>
      </c>
      <c r="F339" s="37">
        <f t="shared" si="96"/>
        <v>9</v>
      </c>
      <c r="G339" s="37">
        <f t="shared" si="97"/>
        <v>0</v>
      </c>
      <c r="H339" s="128">
        <f t="shared" si="98"/>
        <v>0</v>
      </c>
      <c r="I339" s="37">
        <v>6</v>
      </c>
      <c r="J339" s="37"/>
      <c r="K339" s="37">
        <f t="shared" si="107"/>
        <v>0</v>
      </c>
      <c r="L339" s="37">
        <f t="shared" si="94"/>
        <v>6</v>
      </c>
      <c r="M339" s="37">
        <f t="shared" si="99"/>
        <v>0</v>
      </c>
      <c r="N339" s="128">
        <f t="shared" si="100"/>
        <v>0</v>
      </c>
      <c r="O339" s="37"/>
      <c r="P339" s="37"/>
      <c r="Q339" s="37"/>
      <c r="R339" s="37"/>
      <c r="S339" s="37">
        <f t="shared" si="101"/>
        <v>0</v>
      </c>
      <c r="T339" s="128">
        <f t="shared" si="102"/>
        <v>0</v>
      </c>
      <c r="U339" s="37">
        <v>3</v>
      </c>
      <c r="V339" s="37"/>
      <c r="W339" s="37"/>
      <c r="X339" s="37">
        <v>3</v>
      </c>
      <c r="Y339" s="37">
        <f t="shared" si="103"/>
        <v>0</v>
      </c>
      <c r="Z339" s="128">
        <f t="shared" si="104"/>
        <v>0</v>
      </c>
      <c r="AE339" s="37"/>
      <c r="AF339" s="37"/>
      <c r="AG339" s="37"/>
      <c r="AH339" s="37"/>
      <c r="AJ339" s="281" t="e">
        <f t="shared" si="105"/>
        <v>#N/A</v>
      </c>
    </row>
    <row r="340" spans="1:36" ht="20.100000000000001" hidden="1" customHeight="1" outlineLevel="2">
      <c r="A340" s="36" t="s">
        <v>2415</v>
      </c>
      <c r="B340" s="121" t="s">
        <v>676</v>
      </c>
      <c r="C340" s="37">
        <f t="shared" si="95"/>
        <v>129</v>
      </c>
      <c r="D340" s="37">
        <f t="shared" si="95"/>
        <v>0</v>
      </c>
      <c r="E340" s="37">
        <f t="shared" si="95"/>
        <v>0</v>
      </c>
      <c r="F340" s="37">
        <f t="shared" si="96"/>
        <v>129</v>
      </c>
      <c r="G340" s="37">
        <f t="shared" si="97"/>
        <v>0</v>
      </c>
      <c r="H340" s="128">
        <f t="shared" si="98"/>
        <v>0</v>
      </c>
      <c r="I340" s="37">
        <v>95</v>
      </c>
      <c r="J340" s="37"/>
      <c r="K340" s="37">
        <f t="shared" si="107"/>
        <v>0</v>
      </c>
      <c r="L340" s="37">
        <f t="shared" si="94"/>
        <v>95</v>
      </c>
      <c r="M340" s="37">
        <f t="shared" si="99"/>
        <v>0</v>
      </c>
      <c r="N340" s="128">
        <f t="shared" si="100"/>
        <v>0</v>
      </c>
      <c r="O340" s="37"/>
      <c r="P340" s="37"/>
      <c r="Q340" s="37"/>
      <c r="R340" s="37"/>
      <c r="S340" s="37">
        <f t="shared" si="101"/>
        <v>0</v>
      </c>
      <c r="T340" s="128">
        <f t="shared" si="102"/>
        <v>0</v>
      </c>
      <c r="U340" s="37">
        <v>34</v>
      </c>
      <c r="V340" s="37"/>
      <c r="W340" s="37"/>
      <c r="X340" s="37">
        <v>34</v>
      </c>
      <c r="Y340" s="37">
        <f t="shared" si="103"/>
        <v>0</v>
      </c>
      <c r="Z340" s="128">
        <f t="shared" si="104"/>
        <v>0</v>
      </c>
      <c r="AE340" s="37"/>
      <c r="AF340" s="37"/>
      <c r="AG340" s="37"/>
      <c r="AH340" s="37"/>
      <c r="AJ340" s="281" t="e">
        <f t="shared" si="105"/>
        <v>#N/A</v>
      </c>
    </row>
    <row r="341" spans="1:36" ht="20.100000000000001" hidden="1" customHeight="1" outlineLevel="2">
      <c r="A341" s="36" t="s">
        <v>2416</v>
      </c>
      <c r="B341" s="121" t="s">
        <v>677</v>
      </c>
      <c r="C341" s="37">
        <f t="shared" si="95"/>
        <v>31</v>
      </c>
      <c r="D341" s="37">
        <f t="shared" si="95"/>
        <v>0</v>
      </c>
      <c r="E341" s="37">
        <f t="shared" si="95"/>
        <v>0</v>
      </c>
      <c r="F341" s="37">
        <f t="shared" si="96"/>
        <v>31</v>
      </c>
      <c r="G341" s="37">
        <f t="shared" si="97"/>
        <v>0</v>
      </c>
      <c r="H341" s="128">
        <f t="shared" si="98"/>
        <v>0</v>
      </c>
      <c r="I341" s="37">
        <v>31</v>
      </c>
      <c r="J341" s="37"/>
      <c r="K341" s="37">
        <f t="shared" si="107"/>
        <v>0</v>
      </c>
      <c r="L341" s="37">
        <f t="shared" si="94"/>
        <v>31</v>
      </c>
      <c r="M341" s="37">
        <f t="shared" si="99"/>
        <v>0</v>
      </c>
      <c r="N341" s="128">
        <f t="shared" si="100"/>
        <v>0</v>
      </c>
      <c r="O341" s="37"/>
      <c r="P341" s="37"/>
      <c r="Q341" s="37"/>
      <c r="R341" s="37"/>
      <c r="S341" s="37">
        <f t="shared" si="101"/>
        <v>0</v>
      </c>
      <c r="T341" s="128">
        <f t="shared" si="102"/>
        <v>0</v>
      </c>
      <c r="U341" s="37">
        <v>0</v>
      </c>
      <c r="V341" s="37"/>
      <c r="W341" s="37"/>
      <c r="X341" s="37">
        <v>0</v>
      </c>
      <c r="Y341" s="37">
        <f t="shared" si="103"/>
        <v>0</v>
      </c>
      <c r="Z341" s="128">
        <f t="shared" si="104"/>
        <v>0</v>
      </c>
      <c r="AE341" s="37"/>
      <c r="AF341" s="37"/>
      <c r="AG341" s="37"/>
      <c r="AH341" s="37"/>
      <c r="AJ341" s="281" t="e">
        <f t="shared" si="105"/>
        <v>#N/A</v>
      </c>
    </row>
    <row r="342" spans="1:36" ht="20.100000000000001" hidden="1" customHeight="1" outlineLevel="2">
      <c r="A342" s="36" t="s">
        <v>2417</v>
      </c>
      <c r="B342" s="121" t="s">
        <v>678</v>
      </c>
      <c r="C342" s="37">
        <f t="shared" si="95"/>
        <v>53</v>
      </c>
      <c r="D342" s="37">
        <f t="shared" si="95"/>
        <v>0</v>
      </c>
      <c r="E342" s="37">
        <f t="shared" si="95"/>
        <v>0</v>
      </c>
      <c r="F342" s="37">
        <f t="shared" si="96"/>
        <v>53</v>
      </c>
      <c r="G342" s="37">
        <f t="shared" si="97"/>
        <v>0</v>
      </c>
      <c r="H342" s="128">
        <f t="shared" si="98"/>
        <v>0</v>
      </c>
      <c r="I342" s="37">
        <v>53</v>
      </c>
      <c r="J342" s="37"/>
      <c r="K342" s="37">
        <f t="shared" si="107"/>
        <v>0</v>
      </c>
      <c r="L342" s="37">
        <f t="shared" si="94"/>
        <v>53</v>
      </c>
      <c r="M342" s="37">
        <f t="shared" si="99"/>
        <v>0</v>
      </c>
      <c r="N342" s="128">
        <f t="shared" si="100"/>
        <v>0</v>
      </c>
      <c r="O342" s="37"/>
      <c r="P342" s="37"/>
      <c r="Q342" s="37"/>
      <c r="R342" s="37"/>
      <c r="S342" s="37">
        <f t="shared" si="101"/>
        <v>0</v>
      </c>
      <c r="T342" s="128">
        <f t="shared" si="102"/>
        <v>0</v>
      </c>
      <c r="U342" s="37">
        <v>0</v>
      </c>
      <c r="V342" s="37"/>
      <c r="W342" s="37"/>
      <c r="X342" s="37">
        <v>0</v>
      </c>
      <c r="Y342" s="37">
        <f t="shared" si="103"/>
        <v>0</v>
      </c>
      <c r="Z342" s="128">
        <f t="shared" si="104"/>
        <v>0</v>
      </c>
      <c r="AE342" s="37"/>
      <c r="AF342" s="37"/>
      <c r="AG342" s="37"/>
      <c r="AH342" s="37"/>
      <c r="AJ342" s="281" t="e">
        <f t="shared" si="105"/>
        <v>#N/A</v>
      </c>
    </row>
    <row r="343" spans="1:36" ht="20.100000000000001" hidden="1" customHeight="1" outlineLevel="2">
      <c r="A343" s="36" t="s">
        <v>2418</v>
      </c>
      <c r="B343" s="121" t="s">
        <v>679</v>
      </c>
      <c r="C343" s="37">
        <f t="shared" si="95"/>
        <v>7</v>
      </c>
      <c r="D343" s="37">
        <f t="shared" si="95"/>
        <v>0</v>
      </c>
      <c r="E343" s="37">
        <f t="shared" si="95"/>
        <v>0</v>
      </c>
      <c r="F343" s="37">
        <f t="shared" si="96"/>
        <v>7</v>
      </c>
      <c r="G343" s="37">
        <f t="shared" si="97"/>
        <v>0</v>
      </c>
      <c r="H343" s="128">
        <f t="shared" si="98"/>
        <v>0</v>
      </c>
      <c r="I343" s="37">
        <v>7</v>
      </c>
      <c r="J343" s="37"/>
      <c r="K343" s="37">
        <f t="shared" si="107"/>
        <v>0</v>
      </c>
      <c r="L343" s="37">
        <f t="shared" si="94"/>
        <v>7</v>
      </c>
      <c r="M343" s="37">
        <f t="shared" si="99"/>
        <v>0</v>
      </c>
      <c r="N343" s="128">
        <f t="shared" si="100"/>
        <v>0</v>
      </c>
      <c r="O343" s="37"/>
      <c r="P343" s="37"/>
      <c r="Q343" s="37"/>
      <c r="R343" s="37"/>
      <c r="S343" s="37">
        <f t="shared" si="101"/>
        <v>0</v>
      </c>
      <c r="T343" s="128">
        <f t="shared" si="102"/>
        <v>0</v>
      </c>
      <c r="U343" s="37">
        <v>0</v>
      </c>
      <c r="V343" s="37"/>
      <c r="W343" s="37"/>
      <c r="X343" s="37">
        <v>0</v>
      </c>
      <c r="Y343" s="37">
        <f t="shared" si="103"/>
        <v>0</v>
      </c>
      <c r="Z343" s="128">
        <f t="shared" si="104"/>
        <v>0</v>
      </c>
      <c r="AE343" s="37"/>
      <c r="AF343" s="37"/>
      <c r="AG343" s="37"/>
      <c r="AH343" s="37"/>
      <c r="AJ343" s="281" t="e">
        <f t="shared" si="105"/>
        <v>#N/A</v>
      </c>
    </row>
    <row r="344" spans="1:36" ht="20.100000000000001" hidden="1" customHeight="1" outlineLevel="2">
      <c r="A344" s="36" t="s">
        <v>2419</v>
      </c>
      <c r="B344" s="121" t="s">
        <v>680</v>
      </c>
      <c r="C344" s="37">
        <f t="shared" si="95"/>
        <v>2</v>
      </c>
      <c r="D344" s="37">
        <f t="shared" si="95"/>
        <v>0</v>
      </c>
      <c r="E344" s="37">
        <f t="shared" si="95"/>
        <v>0</v>
      </c>
      <c r="F344" s="37">
        <f t="shared" si="96"/>
        <v>2</v>
      </c>
      <c r="G344" s="37">
        <f t="shared" si="97"/>
        <v>0</v>
      </c>
      <c r="H344" s="128">
        <f t="shared" si="98"/>
        <v>0</v>
      </c>
      <c r="I344" s="37">
        <v>2</v>
      </c>
      <c r="J344" s="37"/>
      <c r="K344" s="37">
        <f t="shared" si="107"/>
        <v>0</v>
      </c>
      <c r="L344" s="37">
        <f t="shared" si="94"/>
        <v>2</v>
      </c>
      <c r="M344" s="37">
        <f t="shared" si="99"/>
        <v>0</v>
      </c>
      <c r="N344" s="128">
        <f t="shared" si="100"/>
        <v>0</v>
      </c>
      <c r="O344" s="37"/>
      <c r="P344" s="37"/>
      <c r="Q344" s="37"/>
      <c r="R344" s="37"/>
      <c r="S344" s="37">
        <f t="shared" si="101"/>
        <v>0</v>
      </c>
      <c r="T344" s="128">
        <f t="shared" si="102"/>
        <v>0</v>
      </c>
      <c r="U344" s="37"/>
      <c r="V344" s="37"/>
      <c r="W344" s="37"/>
      <c r="X344" s="37"/>
      <c r="Y344" s="37">
        <f t="shared" si="103"/>
        <v>0</v>
      </c>
      <c r="Z344" s="128">
        <f t="shared" si="104"/>
        <v>0</v>
      </c>
      <c r="AE344" s="37"/>
      <c r="AF344" s="37"/>
      <c r="AG344" s="37"/>
      <c r="AH344" s="37"/>
      <c r="AJ344" s="281" t="e">
        <f t="shared" si="105"/>
        <v>#N/A</v>
      </c>
    </row>
    <row r="345" spans="1:36" ht="20.100000000000001" hidden="1" customHeight="1" outlineLevel="2">
      <c r="A345" s="36" t="s">
        <v>2420</v>
      </c>
      <c r="B345" s="121" t="s">
        <v>681</v>
      </c>
      <c r="C345" s="37">
        <f t="shared" si="95"/>
        <v>40</v>
      </c>
      <c r="D345" s="37">
        <f t="shared" si="95"/>
        <v>0</v>
      </c>
      <c r="E345" s="37">
        <f t="shared" si="95"/>
        <v>0</v>
      </c>
      <c r="F345" s="37">
        <f t="shared" si="96"/>
        <v>40</v>
      </c>
      <c r="G345" s="37">
        <f t="shared" si="97"/>
        <v>0</v>
      </c>
      <c r="H345" s="128">
        <f t="shared" si="98"/>
        <v>0</v>
      </c>
      <c r="I345" s="37">
        <v>40</v>
      </c>
      <c r="J345" s="37"/>
      <c r="K345" s="37">
        <f t="shared" si="107"/>
        <v>0</v>
      </c>
      <c r="L345" s="37">
        <f t="shared" si="94"/>
        <v>40</v>
      </c>
      <c r="M345" s="37">
        <f t="shared" si="99"/>
        <v>0</v>
      </c>
      <c r="N345" s="128">
        <f t="shared" si="100"/>
        <v>0</v>
      </c>
      <c r="O345" s="37"/>
      <c r="P345" s="37"/>
      <c r="Q345" s="37"/>
      <c r="R345" s="37"/>
      <c r="S345" s="37">
        <f t="shared" si="101"/>
        <v>0</v>
      </c>
      <c r="T345" s="128">
        <f t="shared" si="102"/>
        <v>0</v>
      </c>
      <c r="U345" s="37"/>
      <c r="V345" s="37"/>
      <c r="W345" s="37"/>
      <c r="X345" s="37"/>
      <c r="Y345" s="37">
        <f t="shared" si="103"/>
        <v>0</v>
      </c>
      <c r="Z345" s="128">
        <f t="shared" si="104"/>
        <v>0</v>
      </c>
      <c r="AE345" s="37"/>
      <c r="AF345" s="37"/>
      <c r="AG345" s="37"/>
      <c r="AH345" s="37"/>
      <c r="AJ345" s="281" t="e">
        <f t="shared" si="105"/>
        <v>#N/A</v>
      </c>
    </row>
    <row r="346" spans="1:36" ht="20.100000000000001" hidden="1" customHeight="1" outlineLevel="2">
      <c r="A346" s="36" t="s">
        <v>2421</v>
      </c>
      <c r="B346" s="121" t="s">
        <v>682</v>
      </c>
      <c r="C346" s="37">
        <f t="shared" si="95"/>
        <v>0</v>
      </c>
      <c r="D346" s="37">
        <f t="shared" si="95"/>
        <v>0</v>
      </c>
      <c r="E346" s="37">
        <f t="shared" si="95"/>
        <v>0</v>
      </c>
      <c r="F346" s="37">
        <f t="shared" si="96"/>
        <v>0</v>
      </c>
      <c r="G346" s="37">
        <f t="shared" si="97"/>
        <v>0</v>
      </c>
      <c r="H346" s="128">
        <f t="shared" si="98"/>
        <v>0</v>
      </c>
      <c r="I346" s="37">
        <v>0</v>
      </c>
      <c r="J346" s="37"/>
      <c r="K346" s="37">
        <f t="shared" si="107"/>
        <v>0</v>
      </c>
      <c r="L346" s="37">
        <f t="shared" si="94"/>
        <v>0</v>
      </c>
      <c r="M346" s="37">
        <f t="shared" si="99"/>
        <v>0</v>
      </c>
      <c r="N346" s="128">
        <f t="shared" si="100"/>
        <v>0</v>
      </c>
      <c r="O346" s="37"/>
      <c r="P346" s="37"/>
      <c r="Q346" s="37"/>
      <c r="R346" s="37"/>
      <c r="S346" s="37">
        <f t="shared" si="101"/>
        <v>0</v>
      </c>
      <c r="T346" s="128">
        <f t="shared" si="102"/>
        <v>0</v>
      </c>
      <c r="U346" s="37"/>
      <c r="V346" s="37"/>
      <c r="W346" s="37"/>
      <c r="X346" s="37"/>
      <c r="Y346" s="37">
        <f t="shared" si="103"/>
        <v>0</v>
      </c>
      <c r="Z346" s="128">
        <f t="shared" si="104"/>
        <v>0</v>
      </c>
      <c r="AE346" s="37"/>
      <c r="AF346" s="37"/>
      <c r="AG346" s="37"/>
      <c r="AH346" s="37"/>
      <c r="AJ346" s="281" t="e">
        <f t="shared" si="105"/>
        <v>#N/A</v>
      </c>
    </row>
    <row r="347" spans="1:36" ht="20.100000000000001" hidden="1" customHeight="1" outlineLevel="2">
      <c r="A347" s="36" t="s">
        <v>2422</v>
      </c>
      <c r="B347" s="121" t="s">
        <v>683</v>
      </c>
      <c r="C347" s="37">
        <f t="shared" si="95"/>
        <v>0</v>
      </c>
      <c r="D347" s="37">
        <f t="shared" si="95"/>
        <v>0</v>
      </c>
      <c r="E347" s="37">
        <f t="shared" si="95"/>
        <v>0</v>
      </c>
      <c r="F347" s="37">
        <f t="shared" si="96"/>
        <v>0</v>
      </c>
      <c r="G347" s="37">
        <f t="shared" si="97"/>
        <v>0</v>
      </c>
      <c r="H347" s="128">
        <f t="shared" si="98"/>
        <v>0</v>
      </c>
      <c r="I347" s="37">
        <v>0</v>
      </c>
      <c r="J347" s="37"/>
      <c r="K347" s="37">
        <f t="shared" si="107"/>
        <v>0</v>
      </c>
      <c r="L347" s="37">
        <f t="shared" si="94"/>
        <v>0</v>
      </c>
      <c r="M347" s="37">
        <f t="shared" si="99"/>
        <v>0</v>
      </c>
      <c r="N347" s="128">
        <f t="shared" si="100"/>
        <v>0</v>
      </c>
      <c r="O347" s="37"/>
      <c r="P347" s="37"/>
      <c r="Q347" s="37"/>
      <c r="R347" s="37"/>
      <c r="S347" s="37">
        <f t="shared" si="101"/>
        <v>0</v>
      </c>
      <c r="T347" s="128">
        <f t="shared" si="102"/>
        <v>0</v>
      </c>
      <c r="U347" s="37"/>
      <c r="V347" s="37"/>
      <c r="W347" s="37"/>
      <c r="X347" s="37"/>
      <c r="Y347" s="37">
        <f t="shared" si="103"/>
        <v>0</v>
      </c>
      <c r="Z347" s="128">
        <f t="shared" si="104"/>
        <v>0</v>
      </c>
      <c r="AE347" s="37"/>
      <c r="AF347" s="37"/>
      <c r="AG347" s="37"/>
      <c r="AH347" s="37"/>
      <c r="AJ347" s="281" t="e">
        <f t="shared" si="105"/>
        <v>#N/A</v>
      </c>
    </row>
    <row r="348" spans="1:36" ht="20.100000000000001" hidden="1" customHeight="1" outlineLevel="2">
      <c r="A348" s="36" t="s">
        <v>2423</v>
      </c>
      <c r="B348" s="121" t="s">
        <v>481</v>
      </c>
      <c r="C348" s="37">
        <f t="shared" si="95"/>
        <v>0</v>
      </c>
      <c r="D348" s="37">
        <f t="shared" si="95"/>
        <v>0</v>
      </c>
      <c r="E348" s="37">
        <f t="shared" si="95"/>
        <v>0</v>
      </c>
      <c r="F348" s="37">
        <f t="shared" si="96"/>
        <v>0</v>
      </c>
      <c r="G348" s="37">
        <f t="shared" si="97"/>
        <v>0</v>
      </c>
      <c r="H348" s="128">
        <f t="shared" si="98"/>
        <v>0</v>
      </c>
      <c r="I348" s="37">
        <v>0</v>
      </c>
      <c r="J348" s="37"/>
      <c r="K348" s="37">
        <f t="shared" si="107"/>
        <v>0</v>
      </c>
      <c r="L348" s="37">
        <f t="shared" si="94"/>
        <v>0</v>
      </c>
      <c r="M348" s="37">
        <f t="shared" si="99"/>
        <v>0</v>
      </c>
      <c r="N348" s="128">
        <f t="shared" si="100"/>
        <v>0</v>
      </c>
      <c r="O348" s="37"/>
      <c r="P348" s="37"/>
      <c r="Q348" s="37"/>
      <c r="R348" s="37"/>
      <c r="S348" s="37">
        <f t="shared" si="101"/>
        <v>0</v>
      </c>
      <c r="T348" s="128">
        <f t="shared" si="102"/>
        <v>0</v>
      </c>
      <c r="U348" s="37"/>
      <c r="V348" s="37"/>
      <c r="W348" s="37"/>
      <c r="X348" s="37"/>
      <c r="Y348" s="37">
        <f t="shared" si="103"/>
        <v>0</v>
      </c>
      <c r="Z348" s="128">
        <f t="shared" si="104"/>
        <v>0</v>
      </c>
      <c r="AE348" s="37"/>
      <c r="AF348" s="37"/>
      <c r="AG348" s="37"/>
      <c r="AH348" s="37"/>
      <c r="AJ348" s="281" t="e">
        <f t="shared" si="105"/>
        <v>#N/A</v>
      </c>
    </row>
    <row r="349" spans="1:36" ht="20.100000000000001" hidden="1" customHeight="1" outlineLevel="2">
      <c r="A349" s="36" t="s">
        <v>2424</v>
      </c>
      <c r="B349" s="121" t="s">
        <v>684</v>
      </c>
      <c r="C349" s="37">
        <f t="shared" si="95"/>
        <v>11</v>
      </c>
      <c r="D349" s="37">
        <f t="shared" si="95"/>
        <v>0</v>
      </c>
      <c r="E349" s="37">
        <f t="shared" si="95"/>
        <v>0</v>
      </c>
      <c r="F349" s="37">
        <f t="shared" si="96"/>
        <v>11</v>
      </c>
      <c r="G349" s="37">
        <f t="shared" si="97"/>
        <v>0</v>
      </c>
      <c r="H349" s="128">
        <f t="shared" si="98"/>
        <v>0</v>
      </c>
      <c r="I349" s="37">
        <v>11</v>
      </c>
      <c r="J349" s="37"/>
      <c r="K349" s="37">
        <f t="shared" si="107"/>
        <v>0</v>
      </c>
      <c r="L349" s="37">
        <f t="shared" si="94"/>
        <v>11</v>
      </c>
      <c r="M349" s="37">
        <f t="shared" si="99"/>
        <v>0</v>
      </c>
      <c r="N349" s="128">
        <f t="shared" si="100"/>
        <v>0</v>
      </c>
      <c r="O349" s="37"/>
      <c r="P349" s="37"/>
      <c r="Q349" s="37"/>
      <c r="R349" s="37"/>
      <c r="S349" s="37">
        <f t="shared" si="101"/>
        <v>0</v>
      </c>
      <c r="T349" s="128">
        <f t="shared" si="102"/>
        <v>0</v>
      </c>
      <c r="U349" s="37"/>
      <c r="V349" s="37"/>
      <c r="W349" s="37"/>
      <c r="X349" s="37"/>
      <c r="Y349" s="37">
        <f t="shared" si="103"/>
        <v>0</v>
      </c>
      <c r="Z349" s="128">
        <f t="shared" si="104"/>
        <v>0</v>
      </c>
      <c r="AE349" s="37"/>
      <c r="AF349" s="37"/>
      <c r="AG349" s="37"/>
      <c r="AH349" s="37"/>
      <c r="AJ349" s="281" t="e">
        <f t="shared" si="105"/>
        <v>#N/A</v>
      </c>
    </row>
    <row r="350" spans="1:36" ht="19.5" hidden="1" customHeight="1" outlineLevel="1" collapsed="1">
      <c r="A350" s="43" t="s">
        <v>2425</v>
      </c>
      <c r="B350" s="121" t="s">
        <v>685</v>
      </c>
      <c r="C350" s="44">
        <f t="shared" si="95"/>
        <v>0</v>
      </c>
      <c r="D350" s="44">
        <f t="shared" si="95"/>
        <v>0</v>
      </c>
      <c r="E350" s="44">
        <f t="shared" si="95"/>
        <v>0</v>
      </c>
      <c r="F350" s="44">
        <f t="shared" si="96"/>
        <v>0</v>
      </c>
      <c r="G350" s="44">
        <f t="shared" si="97"/>
        <v>0</v>
      </c>
      <c r="H350" s="131">
        <f t="shared" si="98"/>
        <v>0</v>
      </c>
      <c r="I350" s="44">
        <f>SUM(I351:I358)</f>
        <v>0</v>
      </c>
      <c r="J350" s="44">
        <f>SUM(J351:J358)</f>
        <v>0</v>
      </c>
      <c r="K350" s="44">
        <f>SUM(K351:K358)</f>
        <v>0</v>
      </c>
      <c r="L350" s="44">
        <f t="shared" si="94"/>
        <v>0</v>
      </c>
      <c r="M350" s="44">
        <f t="shared" si="99"/>
        <v>0</v>
      </c>
      <c r="N350" s="131">
        <f t="shared" si="100"/>
        <v>0</v>
      </c>
      <c r="O350" s="44">
        <f>SUM(O351:O358)</f>
        <v>0</v>
      </c>
      <c r="P350" s="44">
        <f>SUM(P351:P358)</f>
        <v>0</v>
      </c>
      <c r="Q350" s="44">
        <f>SUM(Q351:Q358)</f>
        <v>0</v>
      </c>
      <c r="R350" s="44">
        <f>SUM(R351:R358)</f>
        <v>0</v>
      </c>
      <c r="S350" s="44">
        <f t="shared" si="101"/>
        <v>0</v>
      </c>
      <c r="T350" s="131">
        <f t="shared" si="102"/>
        <v>0</v>
      </c>
      <c r="U350" s="44">
        <f>SUM(U351:U358)</f>
        <v>0</v>
      </c>
      <c r="V350" s="44">
        <f>SUM(V351:V358)</f>
        <v>0</v>
      </c>
      <c r="W350" s="44">
        <f>SUM(W351:W358)</f>
        <v>0</v>
      </c>
      <c r="X350" s="44">
        <f>SUM(X351:X358)</f>
        <v>0</v>
      </c>
      <c r="Y350" s="44">
        <f t="shared" si="103"/>
        <v>0</v>
      </c>
      <c r="Z350" s="131">
        <f t="shared" si="104"/>
        <v>0</v>
      </c>
      <c r="AE350" s="44">
        <f>SUM(AE351:AE358)</f>
        <v>0</v>
      </c>
      <c r="AF350" s="44">
        <f>SUM(AF351:AF358)</f>
        <v>0</v>
      </c>
      <c r="AG350" s="44">
        <f>SUM(AG351:AG358)</f>
        <v>0</v>
      </c>
      <c r="AH350" s="44">
        <f>SUM(AH351:AH358)</f>
        <v>0</v>
      </c>
      <c r="AJ350" s="281" t="e">
        <f t="shared" si="105"/>
        <v>#N/A</v>
      </c>
    </row>
    <row r="351" spans="1:36" ht="20.100000000000001" hidden="1" customHeight="1" outlineLevel="2">
      <c r="A351" s="36" t="s">
        <v>2426</v>
      </c>
      <c r="B351" s="121" t="s">
        <v>472</v>
      </c>
      <c r="C351" s="37">
        <f t="shared" si="95"/>
        <v>0</v>
      </c>
      <c r="D351" s="37">
        <f t="shared" si="95"/>
        <v>0</v>
      </c>
      <c r="E351" s="37">
        <f t="shared" si="95"/>
        <v>0</v>
      </c>
      <c r="F351" s="37">
        <f t="shared" si="96"/>
        <v>0</v>
      </c>
      <c r="G351" s="37">
        <f t="shared" si="97"/>
        <v>0</v>
      </c>
      <c r="H351" s="128">
        <f t="shared" si="98"/>
        <v>0</v>
      </c>
      <c r="I351" s="37"/>
      <c r="J351" s="37"/>
      <c r="K351" s="37">
        <f t="shared" ref="K351:K358" si="108">SUM(AE351:AH351)</f>
        <v>0</v>
      </c>
      <c r="L351" s="37">
        <f t="shared" si="94"/>
        <v>0</v>
      </c>
      <c r="M351" s="37">
        <f t="shared" si="99"/>
        <v>0</v>
      </c>
      <c r="N351" s="128">
        <f t="shared" si="100"/>
        <v>0</v>
      </c>
      <c r="O351" s="37"/>
      <c r="P351" s="37"/>
      <c r="Q351" s="37"/>
      <c r="R351" s="37"/>
      <c r="S351" s="37">
        <f t="shared" si="101"/>
        <v>0</v>
      </c>
      <c r="T351" s="128">
        <f t="shared" si="102"/>
        <v>0</v>
      </c>
      <c r="U351" s="37"/>
      <c r="V351" s="37"/>
      <c r="W351" s="37"/>
      <c r="X351" s="37"/>
      <c r="Y351" s="37">
        <f t="shared" si="103"/>
        <v>0</v>
      </c>
      <c r="Z351" s="128">
        <f t="shared" si="104"/>
        <v>0</v>
      </c>
      <c r="AE351" s="37"/>
      <c r="AF351" s="37"/>
      <c r="AG351" s="37"/>
      <c r="AH351" s="37"/>
      <c r="AJ351" s="281" t="e">
        <f t="shared" si="105"/>
        <v>#N/A</v>
      </c>
    </row>
    <row r="352" spans="1:36" ht="20.100000000000001" hidden="1" customHeight="1" outlineLevel="2">
      <c r="A352" s="36" t="s">
        <v>2427</v>
      </c>
      <c r="B352" s="121" t="s">
        <v>473</v>
      </c>
      <c r="C352" s="37">
        <f t="shared" si="95"/>
        <v>0</v>
      </c>
      <c r="D352" s="37">
        <f t="shared" si="95"/>
        <v>0</v>
      </c>
      <c r="E352" s="37">
        <f t="shared" si="95"/>
        <v>0</v>
      </c>
      <c r="F352" s="37">
        <f t="shared" si="96"/>
        <v>0</v>
      </c>
      <c r="G352" s="37">
        <f t="shared" si="97"/>
        <v>0</v>
      </c>
      <c r="H352" s="128">
        <f t="shared" si="98"/>
        <v>0</v>
      </c>
      <c r="I352" s="37"/>
      <c r="J352" s="37"/>
      <c r="K352" s="37">
        <f t="shared" si="108"/>
        <v>0</v>
      </c>
      <c r="L352" s="37">
        <f t="shared" si="94"/>
        <v>0</v>
      </c>
      <c r="M352" s="37">
        <f t="shared" si="99"/>
        <v>0</v>
      </c>
      <c r="N352" s="128">
        <f t="shared" si="100"/>
        <v>0</v>
      </c>
      <c r="O352" s="37"/>
      <c r="P352" s="37"/>
      <c r="Q352" s="37"/>
      <c r="R352" s="37"/>
      <c r="S352" s="37">
        <f t="shared" si="101"/>
        <v>0</v>
      </c>
      <c r="T352" s="128">
        <f t="shared" si="102"/>
        <v>0</v>
      </c>
      <c r="U352" s="37"/>
      <c r="V352" s="37"/>
      <c r="W352" s="37"/>
      <c r="X352" s="37"/>
      <c r="Y352" s="37">
        <f t="shared" si="103"/>
        <v>0</v>
      </c>
      <c r="Z352" s="128">
        <f t="shared" si="104"/>
        <v>0</v>
      </c>
      <c r="AE352" s="37"/>
      <c r="AF352" s="37"/>
      <c r="AG352" s="37"/>
      <c r="AH352" s="37"/>
      <c r="AJ352" s="281" t="e">
        <f t="shared" si="105"/>
        <v>#N/A</v>
      </c>
    </row>
    <row r="353" spans="1:36" ht="20.100000000000001" hidden="1" customHeight="1" outlineLevel="2">
      <c r="A353" s="36" t="s">
        <v>2428</v>
      </c>
      <c r="B353" s="121" t="s">
        <v>474</v>
      </c>
      <c r="C353" s="37">
        <f t="shared" si="95"/>
        <v>0</v>
      </c>
      <c r="D353" s="37">
        <f t="shared" si="95"/>
        <v>0</v>
      </c>
      <c r="E353" s="37">
        <f t="shared" si="95"/>
        <v>0</v>
      </c>
      <c r="F353" s="37">
        <f t="shared" si="96"/>
        <v>0</v>
      </c>
      <c r="G353" s="37">
        <f t="shared" si="97"/>
        <v>0</v>
      </c>
      <c r="H353" s="128">
        <f t="shared" si="98"/>
        <v>0</v>
      </c>
      <c r="I353" s="37"/>
      <c r="J353" s="37"/>
      <c r="K353" s="37">
        <f t="shared" si="108"/>
        <v>0</v>
      </c>
      <c r="L353" s="37">
        <f t="shared" si="94"/>
        <v>0</v>
      </c>
      <c r="M353" s="37">
        <f t="shared" si="99"/>
        <v>0</v>
      </c>
      <c r="N353" s="128">
        <f t="shared" si="100"/>
        <v>0</v>
      </c>
      <c r="O353" s="37"/>
      <c r="P353" s="37"/>
      <c r="Q353" s="37"/>
      <c r="R353" s="37"/>
      <c r="S353" s="37">
        <f t="shared" si="101"/>
        <v>0</v>
      </c>
      <c r="T353" s="128">
        <f t="shared" si="102"/>
        <v>0</v>
      </c>
      <c r="U353" s="37"/>
      <c r="V353" s="37"/>
      <c r="W353" s="37"/>
      <c r="X353" s="37"/>
      <c r="Y353" s="37">
        <f t="shared" si="103"/>
        <v>0</v>
      </c>
      <c r="Z353" s="128">
        <f t="shared" si="104"/>
        <v>0</v>
      </c>
      <c r="AE353" s="37"/>
      <c r="AF353" s="37"/>
      <c r="AG353" s="37"/>
      <c r="AH353" s="37"/>
      <c r="AJ353" s="281" t="e">
        <f t="shared" si="105"/>
        <v>#N/A</v>
      </c>
    </row>
    <row r="354" spans="1:36" ht="20.100000000000001" hidden="1" customHeight="1" outlineLevel="2">
      <c r="A354" s="36" t="s">
        <v>2429</v>
      </c>
      <c r="B354" s="121" t="s">
        <v>686</v>
      </c>
      <c r="C354" s="37">
        <f t="shared" si="95"/>
        <v>0</v>
      </c>
      <c r="D354" s="37">
        <f t="shared" si="95"/>
        <v>0</v>
      </c>
      <c r="E354" s="37">
        <f t="shared" si="95"/>
        <v>0</v>
      </c>
      <c r="F354" s="37">
        <f t="shared" si="96"/>
        <v>0</v>
      </c>
      <c r="G354" s="37">
        <f t="shared" si="97"/>
        <v>0</v>
      </c>
      <c r="H354" s="128">
        <f t="shared" si="98"/>
        <v>0</v>
      </c>
      <c r="I354" s="37"/>
      <c r="J354" s="37"/>
      <c r="K354" s="37">
        <f t="shared" si="108"/>
        <v>0</v>
      </c>
      <c r="L354" s="37">
        <f t="shared" si="94"/>
        <v>0</v>
      </c>
      <c r="M354" s="37">
        <f t="shared" si="99"/>
        <v>0</v>
      </c>
      <c r="N354" s="128">
        <f t="shared" si="100"/>
        <v>0</v>
      </c>
      <c r="O354" s="37"/>
      <c r="P354" s="37"/>
      <c r="Q354" s="37"/>
      <c r="R354" s="37"/>
      <c r="S354" s="37">
        <f t="shared" si="101"/>
        <v>0</v>
      </c>
      <c r="T354" s="128">
        <f t="shared" si="102"/>
        <v>0</v>
      </c>
      <c r="U354" s="37"/>
      <c r="V354" s="37"/>
      <c r="W354" s="37"/>
      <c r="X354" s="37"/>
      <c r="Y354" s="37">
        <f t="shared" si="103"/>
        <v>0</v>
      </c>
      <c r="Z354" s="128">
        <f t="shared" si="104"/>
        <v>0</v>
      </c>
      <c r="AE354" s="37"/>
      <c r="AF354" s="37"/>
      <c r="AG354" s="37"/>
      <c r="AH354" s="37"/>
      <c r="AJ354" s="281" t="e">
        <f t="shared" si="105"/>
        <v>#N/A</v>
      </c>
    </row>
    <row r="355" spans="1:36" ht="20.100000000000001" hidden="1" customHeight="1" outlineLevel="2">
      <c r="A355" s="36" t="s">
        <v>2430</v>
      </c>
      <c r="B355" s="121" t="s">
        <v>687</v>
      </c>
      <c r="C355" s="37">
        <f t="shared" si="95"/>
        <v>0</v>
      </c>
      <c r="D355" s="37">
        <f t="shared" si="95"/>
        <v>0</v>
      </c>
      <c r="E355" s="37">
        <f t="shared" si="95"/>
        <v>0</v>
      </c>
      <c r="F355" s="37">
        <f t="shared" si="96"/>
        <v>0</v>
      </c>
      <c r="G355" s="37">
        <f t="shared" si="97"/>
        <v>0</v>
      </c>
      <c r="H355" s="128">
        <f t="shared" si="98"/>
        <v>0</v>
      </c>
      <c r="I355" s="37"/>
      <c r="J355" s="37"/>
      <c r="K355" s="37">
        <f t="shared" si="108"/>
        <v>0</v>
      </c>
      <c r="L355" s="37">
        <f t="shared" si="94"/>
        <v>0</v>
      </c>
      <c r="M355" s="37">
        <f t="shared" si="99"/>
        <v>0</v>
      </c>
      <c r="N355" s="128">
        <f t="shared" si="100"/>
        <v>0</v>
      </c>
      <c r="O355" s="37"/>
      <c r="P355" s="37"/>
      <c r="Q355" s="37"/>
      <c r="R355" s="37"/>
      <c r="S355" s="37">
        <f t="shared" si="101"/>
        <v>0</v>
      </c>
      <c r="T355" s="128">
        <f t="shared" si="102"/>
        <v>0</v>
      </c>
      <c r="U355" s="37"/>
      <c r="V355" s="37"/>
      <c r="W355" s="37"/>
      <c r="X355" s="37"/>
      <c r="Y355" s="37">
        <f t="shared" si="103"/>
        <v>0</v>
      </c>
      <c r="Z355" s="128">
        <f t="shared" si="104"/>
        <v>0</v>
      </c>
      <c r="AE355" s="37"/>
      <c r="AF355" s="37"/>
      <c r="AG355" s="37"/>
      <c r="AH355" s="37"/>
      <c r="AJ355" s="281" t="e">
        <f t="shared" si="105"/>
        <v>#N/A</v>
      </c>
    </row>
    <row r="356" spans="1:36" ht="20.100000000000001" hidden="1" customHeight="1" outlineLevel="2">
      <c r="A356" s="36" t="s">
        <v>2431</v>
      </c>
      <c r="B356" s="121" t="s">
        <v>688</v>
      </c>
      <c r="C356" s="37">
        <f t="shared" si="95"/>
        <v>0</v>
      </c>
      <c r="D356" s="37">
        <f t="shared" si="95"/>
        <v>0</v>
      </c>
      <c r="E356" s="37">
        <f t="shared" si="95"/>
        <v>0</v>
      </c>
      <c r="F356" s="37">
        <f t="shared" si="96"/>
        <v>0</v>
      </c>
      <c r="G356" s="37">
        <f t="shared" si="97"/>
        <v>0</v>
      </c>
      <c r="H356" s="128">
        <f t="shared" si="98"/>
        <v>0</v>
      </c>
      <c r="I356" s="37"/>
      <c r="J356" s="37"/>
      <c r="K356" s="37">
        <f t="shared" si="108"/>
        <v>0</v>
      </c>
      <c r="L356" s="37">
        <f t="shared" si="94"/>
        <v>0</v>
      </c>
      <c r="M356" s="37">
        <f t="shared" si="99"/>
        <v>0</v>
      </c>
      <c r="N356" s="128">
        <f t="shared" si="100"/>
        <v>0</v>
      </c>
      <c r="O356" s="37"/>
      <c r="P356" s="37"/>
      <c r="Q356" s="37"/>
      <c r="R356" s="37"/>
      <c r="S356" s="37">
        <f t="shared" si="101"/>
        <v>0</v>
      </c>
      <c r="T356" s="128">
        <f t="shared" si="102"/>
        <v>0</v>
      </c>
      <c r="U356" s="37"/>
      <c r="V356" s="37"/>
      <c r="W356" s="37"/>
      <c r="X356" s="37"/>
      <c r="Y356" s="37">
        <f t="shared" si="103"/>
        <v>0</v>
      </c>
      <c r="Z356" s="128">
        <f t="shared" si="104"/>
        <v>0</v>
      </c>
      <c r="AE356" s="37"/>
      <c r="AF356" s="37"/>
      <c r="AG356" s="37"/>
      <c r="AH356" s="37"/>
      <c r="AJ356" s="281" t="e">
        <f t="shared" si="105"/>
        <v>#N/A</v>
      </c>
    </row>
    <row r="357" spans="1:36" ht="20.100000000000001" hidden="1" customHeight="1" outlineLevel="2">
      <c r="A357" s="36" t="s">
        <v>2432</v>
      </c>
      <c r="B357" s="121" t="s">
        <v>481</v>
      </c>
      <c r="C357" s="37">
        <f t="shared" si="95"/>
        <v>0</v>
      </c>
      <c r="D357" s="37">
        <f t="shared" si="95"/>
        <v>0</v>
      </c>
      <c r="E357" s="37">
        <f t="shared" si="95"/>
        <v>0</v>
      </c>
      <c r="F357" s="37">
        <f t="shared" si="96"/>
        <v>0</v>
      </c>
      <c r="G357" s="37">
        <f t="shared" si="97"/>
        <v>0</v>
      </c>
      <c r="H357" s="128">
        <f t="shared" si="98"/>
        <v>0</v>
      </c>
      <c r="I357" s="37"/>
      <c r="J357" s="37"/>
      <c r="K357" s="37">
        <f t="shared" si="108"/>
        <v>0</v>
      </c>
      <c r="L357" s="37">
        <f t="shared" si="94"/>
        <v>0</v>
      </c>
      <c r="M357" s="37">
        <f t="shared" si="99"/>
        <v>0</v>
      </c>
      <c r="N357" s="128">
        <f t="shared" si="100"/>
        <v>0</v>
      </c>
      <c r="O357" s="37"/>
      <c r="P357" s="37"/>
      <c r="Q357" s="37"/>
      <c r="R357" s="37"/>
      <c r="S357" s="37">
        <f t="shared" si="101"/>
        <v>0</v>
      </c>
      <c r="T357" s="128">
        <f t="shared" si="102"/>
        <v>0</v>
      </c>
      <c r="U357" s="37"/>
      <c r="V357" s="37"/>
      <c r="W357" s="37"/>
      <c r="X357" s="37"/>
      <c r="Y357" s="37">
        <f t="shared" si="103"/>
        <v>0</v>
      </c>
      <c r="Z357" s="128">
        <f t="shared" si="104"/>
        <v>0</v>
      </c>
      <c r="AE357" s="37"/>
      <c r="AF357" s="37"/>
      <c r="AG357" s="37"/>
      <c r="AH357" s="37"/>
      <c r="AJ357" s="281" t="e">
        <f t="shared" si="105"/>
        <v>#N/A</v>
      </c>
    </row>
    <row r="358" spans="1:36" ht="20.100000000000001" hidden="1" customHeight="1" outlineLevel="2">
      <c r="A358" s="36" t="s">
        <v>2433</v>
      </c>
      <c r="B358" s="121" t="s">
        <v>689</v>
      </c>
      <c r="C358" s="37">
        <f t="shared" si="95"/>
        <v>0</v>
      </c>
      <c r="D358" s="37">
        <f t="shared" si="95"/>
        <v>0</v>
      </c>
      <c r="E358" s="37">
        <f t="shared" si="95"/>
        <v>0</v>
      </c>
      <c r="F358" s="37">
        <f t="shared" si="96"/>
        <v>0</v>
      </c>
      <c r="G358" s="37">
        <f t="shared" si="97"/>
        <v>0</v>
      </c>
      <c r="H358" s="128">
        <f t="shared" si="98"/>
        <v>0</v>
      </c>
      <c r="I358" s="37"/>
      <c r="J358" s="37"/>
      <c r="K358" s="37">
        <f t="shared" si="108"/>
        <v>0</v>
      </c>
      <c r="L358" s="37">
        <f t="shared" si="94"/>
        <v>0</v>
      </c>
      <c r="M358" s="37">
        <f t="shared" si="99"/>
        <v>0</v>
      </c>
      <c r="N358" s="128">
        <f t="shared" si="100"/>
        <v>0</v>
      </c>
      <c r="O358" s="37"/>
      <c r="P358" s="37"/>
      <c r="Q358" s="37"/>
      <c r="R358" s="37"/>
      <c r="S358" s="37">
        <f t="shared" si="101"/>
        <v>0</v>
      </c>
      <c r="T358" s="128">
        <f t="shared" si="102"/>
        <v>0</v>
      </c>
      <c r="U358" s="37"/>
      <c r="V358" s="37"/>
      <c r="W358" s="37"/>
      <c r="X358" s="37"/>
      <c r="Y358" s="37">
        <f t="shared" si="103"/>
        <v>0</v>
      </c>
      <c r="Z358" s="128">
        <f t="shared" si="104"/>
        <v>0</v>
      </c>
      <c r="AE358" s="37"/>
      <c r="AF358" s="37"/>
      <c r="AG358" s="37"/>
      <c r="AH358" s="37"/>
      <c r="AJ358" s="281" t="e">
        <f t="shared" si="105"/>
        <v>#N/A</v>
      </c>
    </row>
    <row r="359" spans="1:36" ht="19.5" hidden="1" customHeight="1" outlineLevel="1" collapsed="1">
      <c r="A359" s="43" t="s">
        <v>2434</v>
      </c>
      <c r="B359" s="121" t="s">
        <v>690</v>
      </c>
      <c r="C359" s="44">
        <f t="shared" si="95"/>
        <v>0</v>
      </c>
      <c r="D359" s="44">
        <f t="shared" si="95"/>
        <v>0</v>
      </c>
      <c r="E359" s="44">
        <f t="shared" si="95"/>
        <v>0</v>
      </c>
      <c r="F359" s="44">
        <f t="shared" si="96"/>
        <v>0</v>
      </c>
      <c r="G359" s="44">
        <f t="shared" si="97"/>
        <v>0</v>
      </c>
      <c r="H359" s="131">
        <f t="shared" si="98"/>
        <v>0</v>
      </c>
      <c r="I359" s="44">
        <f>SUM(I360:I367)</f>
        <v>0</v>
      </c>
      <c r="J359" s="44">
        <f>SUM(J360:J367)</f>
        <v>0</v>
      </c>
      <c r="K359" s="44">
        <f>SUM(K360:K367)</f>
        <v>0</v>
      </c>
      <c r="L359" s="44">
        <f t="shared" si="94"/>
        <v>0</v>
      </c>
      <c r="M359" s="44">
        <f t="shared" si="99"/>
        <v>0</v>
      </c>
      <c r="N359" s="131">
        <f t="shared" si="100"/>
        <v>0</v>
      </c>
      <c r="O359" s="44">
        <f>SUM(O360:O367)</f>
        <v>0</v>
      </c>
      <c r="P359" s="44">
        <f>SUM(P360:P367)</f>
        <v>0</v>
      </c>
      <c r="Q359" s="44">
        <f>SUM(Q360:Q367)</f>
        <v>0</v>
      </c>
      <c r="R359" s="44">
        <f>SUM(R360:R367)</f>
        <v>0</v>
      </c>
      <c r="S359" s="44">
        <f t="shared" si="101"/>
        <v>0</v>
      </c>
      <c r="T359" s="131">
        <f t="shared" si="102"/>
        <v>0</v>
      </c>
      <c r="U359" s="44">
        <f>SUM(U360:U367)</f>
        <v>0</v>
      </c>
      <c r="V359" s="44">
        <f>SUM(V360:V367)</f>
        <v>0</v>
      </c>
      <c r="W359" s="44">
        <f>SUM(W360:W367)</f>
        <v>0</v>
      </c>
      <c r="X359" s="44">
        <f>SUM(X360:X367)</f>
        <v>0</v>
      </c>
      <c r="Y359" s="44">
        <f t="shared" si="103"/>
        <v>0</v>
      </c>
      <c r="Z359" s="131">
        <f t="shared" si="104"/>
        <v>0</v>
      </c>
      <c r="AE359" s="44">
        <f>SUM(AE360:AE367)</f>
        <v>0</v>
      </c>
      <c r="AF359" s="44">
        <f>SUM(AF360:AF367)</f>
        <v>0</v>
      </c>
      <c r="AG359" s="44">
        <f>SUM(AG360:AG367)</f>
        <v>0</v>
      </c>
      <c r="AH359" s="44">
        <f>SUM(AH360:AH367)</f>
        <v>0</v>
      </c>
      <c r="AJ359" s="281" t="e">
        <f t="shared" si="105"/>
        <v>#N/A</v>
      </c>
    </row>
    <row r="360" spans="1:36" ht="20.100000000000001" hidden="1" customHeight="1" outlineLevel="2">
      <c r="A360" s="36" t="s">
        <v>2435</v>
      </c>
      <c r="B360" s="121" t="s">
        <v>472</v>
      </c>
      <c r="C360" s="37">
        <f t="shared" si="95"/>
        <v>0</v>
      </c>
      <c r="D360" s="37">
        <f t="shared" si="95"/>
        <v>0</v>
      </c>
      <c r="E360" s="37">
        <f t="shared" si="95"/>
        <v>0</v>
      </c>
      <c r="F360" s="37">
        <f t="shared" si="96"/>
        <v>0</v>
      </c>
      <c r="G360" s="37">
        <f t="shared" si="97"/>
        <v>0</v>
      </c>
      <c r="H360" s="128">
        <f t="shared" si="98"/>
        <v>0</v>
      </c>
      <c r="I360" s="37"/>
      <c r="J360" s="37"/>
      <c r="K360" s="37">
        <f t="shared" ref="K360:K367" si="109">SUM(AE360:AH360)</f>
        <v>0</v>
      </c>
      <c r="L360" s="37">
        <f t="shared" si="94"/>
        <v>0</v>
      </c>
      <c r="M360" s="37">
        <f t="shared" si="99"/>
        <v>0</v>
      </c>
      <c r="N360" s="128">
        <f t="shared" si="100"/>
        <v>0</v>
      </c>
      <c r="O360" s="37"/>
      <c r="P360" s="37"/>
      <c r="Q360" s="37"/>
      <c r="R360" s="37"/>
      <c r="S360" s="37">
        <f t="shared" si="101"/>
        <v>0</v>
      </c>
      <c r="T360" s="128">
        <f t="shared" si="102"/>
        <v>0</v>
      </c>
      <c r="U360" s="37"/>
      <c r="V360" s="37"/>
      <c r="W360" s="37"/>
      <c r="X360" s="37"/>
      <c r="Y360" s="37">
        <f t="shared" si="103"/>
        <v>0</v>
      </c>
      <c r="Z360" s="128">
        <f t="shared" si="104"/>
        <v>0</v>
      </c>
      <c r="AE360" s="37"/>
      <c r="AF360" s="37"/>
      <c r="AG360" s="37"/>
      <c r="AH360" s="37"/>
      <c r="AJ360" s="281" t="e">
        <f t="shared" si="105"/>
        <v>#N/A</v>
      </c>
    </row>
    <row r="361" spans="1:36" ht="20.100000000000001" hidden="1" customHeight="1" outlineLevel="2">
      <c r="A361" s="36" t="s">
        <v>2436</v>
      </c>
      <c r="B361" s="121" t="s">
        <v>473</v>
      </c>
      <c r="C361" s="37">
        <f t="shared" si="95"/>
        <v>0</v>
      </c>
      <c r="D361" s="37">
        <f t="shared" si="95"/>
        <v>0</v>
      </c>
      <c r="E361" s="37">
        <f t="shared" si="95"/>
        <v>0</v>
      </c>
      <c r="F361" s="37">
        <f t="shared" si="96"/>
        <v>0</v>
      </c>
      <c r="G361" s="37">
        <f t="shared" si="97"/>
        <v>0</v>
      </c>
      <c r="H361" s="128">
        <f t="shared" si="98"/>
        <v>0</v>
      </c>
      <c r="I361" s="37"/>
      <c r="J361" s="37"/>
      <c r="K361" s="37">
        <f t="shared" si="109"/>
        <v>0</v>
      </c>
      <c r="L361" s="37">
        <f t="shared" si="94"/>
        <v>0</v>
      </c>
      <c r="M361" s="37">
        <f t="shared" si="99"/>
        <v>0</v>
      </c>
      <c r="N361" s="128">
        <f t="shared" si="100"/>
        <v>0</v>
      </c>
      <c r="O361" s="37"/>
      <c r="P361" s="37"/>
      <c r="Q361" s="37"/>
      <c r="R361" s="37"/>
      <c r="S361" s="37">
        <f t="shared" si="101"/>
        <v>0</v>
      </c>
      <c r="T361" s="128">
        <f t="shared" si="102"/>
        <v>0</v>
      </c>
      <c r="U361" s="37"/>
      <c r="V361" s="37"/>
      <c r="W361" s="37"/>
      <c r="X361" s="37"/>
      <c r="Y361" s="37">
        <f t="shared" si="103"/>
        <v>0</v>
      </c>
      <c r="Z361" s="128">
        <f t="shared" si="104"/>
        <v>0</v>
      </c>
      <c r="AE361" s="37"/>
      <c r="AF361" s="37"/>
      <c r="AG361" s="37"/>
      <c r="AH361" s="37"/>
      <c r="AJ361" s="281" t="e">
        <f t="shared" si="105"/>
        <v>#N/A</v>
      </c>
    </row>
    <row r="362" spans="1:36" ht="20.100000000000001" hidden="1" customHeight="1" outlineLevel="2">
      <c r="A362" s="36" t="s">
        <v>2437</v>
      </c>
      <c r="B362" s="121" t="s">
        <v>474</v>
      </c>
      <c r="C362" s="37">
        <f t="shared" si="95"/>
        <v>0</v>
      </c>
      <c r="D362" s="37">
        <f t="shared" si="95"/>
        <v>0</v>
      </c>
      <c r="E362" s="37">
        <f t="shared" si="95"/>
        <v>0</v>
      </c>
      <c r="F362" s="37">
        <f t="shared" si="96"/>
        <v>0</v>
      </c>
      <c r="G362" s="37">
        <f t="shared" si="97"/>
        <v>0</v>
      </c>
      <c r="H362" s="128">
        <f t="shared" si="98"/>
        <v>0</v>
      </c>
      <c r="I362" s="37"/>
      <c r="J362" s="37"/>
      <c r="K362" s="37">
        <f t="shared" si="109"/>
        <v>0</v>
      </c>
      <c r="L362" s="37">
        <f t="shared" si="94"/>
        <v>0</v>
      </c>
      <c r="M362" s="37">
        <f t="shared" si="99"/>
        <v>0</v>
      </c>
      <c r="N362" s="128">
        <f t="shared" si="100"/>
        <v>0</v>
      </c>
      <c r="O362" s="37"/>
      <c r="P362" s="37"/>
      <c r="Q362" s="37"/>
      <c r="R362" s="37"/>
      <c r="S362" s="37">
        <f t="shared" si="101"/>
        <v>0</v>
      </c>
      <c r="T362" s="128">
        <f t="shared" si="102"/>
        <v>0</v>
      </c>
      <c r="U362" s="37"/>
      <c r="V362" s="37"/>
      <c r="W362" s="37"/>
      <c r="X362" s="37"/>
      <c r="Y362" s="37">
        <f t="shared" si="103"/>
        <v>0</v>
      </c>
      <c r="Z362" s="128">
        <f t="shared" si="104"/>
        <v>0</v>
      </c>
      <c r="AE362" s="37"/>
      <c r="AF362" s="37"/>
      <c r="AG362" s="37"/>
      <c r="AH362" s="37"/>
      <c r="AJ362" s="281" t="e">
        <f t="shared" si="105"/>
        <v>#N/A</v>
      </c>
    </row>
    <row r="363" spans="1:36" ht="20.100000000000001" hidden="1" customHeight="1" outlineLevel="2">
      <c r="A363" s="36" t="s">
        <v>2438</v>
      </c>
      <c r="B363" s="121" t="s">
        <v>691</v>
      </c>
      <c r="C363" s="37">
        <f t="shared" si="95"/>
        <v>0</v>
      </c>
      <c r="D363" s="37">
        <f t="shared" si="95"/>
        <v>0</v>
      </c>
      <c r="E363" s="37">
        <f t="shared" si="95"/>
        <v>0</v>
      </c>
      <c r="F363" s="37">
        <f t="shared" si="96"/>
        <v>0</v>
      </c>
      <c r="G363" s="37">
        <f t="shared" si="97"/>
        <v>0</v>
      </c>
      <c r="H363" s="128">
        <f t="shared" si="98"/>
        <v>0</v>
      </c>
      <c r="I363" s="37"/>
      <c r="J363" s="37"/>
      <c r="K363" s="37">
        <f t="shared" si="109"/>
        <v>0</v>
      </c>
      <c r="L363" s="37">
        <f t="shared" si="94"/>
        <v>0</v>
      </c>
      <c r="M363" s="37">
        <f t="shared" si="99"/>
        <v>0</v>
      </c>
      <c r="N363" s="128">
        <f t="shared" si="100"/>
        <v>0</v>
      </c>
      <c r="O363" s="37"/>
      <c r="P363" s="37"/>
      <c r="Q363" s="37"/>
      <c r="R363" s="37"/>
      <c r="S363" s="37">
        <f t="shared" si="101"/>
        <v>0</v>
      </c>
      <c r="T363" s="128">
        <f t="shared" si="102"/>
        <v>0</v>
      </c>
      <c r="U363" s="37"/>
      <c r="V363" s="37"/>
      <c r="W363" s="37"/>
      <c r="X363" s="37"/>
      <c r="Y363" s="37">
        <f t="shared" si="103"/>
        <v>0</v>
      </c>
      <c r="Z363" s="128">
        <f t="shared" si="104"/>
        <v>0</v>
      </c>
      <c r="AE363" s="37"/>
      <c r="AF363" s="37"/>
      <c r="AG363" s="37"/>
      <c r="AH363" s="37"/>
      <c r="AJ363" s="281" t="e">
        <f t="shared" si="105"/>
        <v>#N/A</v>
      </c>
    </row>
    <row r="364" spans="1:36" ht="20.100000000000001" hidden="1" customHeight="1" outlineLevel="2">
      <c r="A364" s="36" t="s">
        <v>2439</v>
      </c>
      <c r="B364" s="121" t="s">
        <v>692</v>
      </c>
      <c r="C364" s="37">
        <f t="shared" si="95"/>
        <v>0</v>
      </c>
      <c r="D364" s="37">
        <f t="shared" si="95"/>
        <v>0</v>
      </c>
      <c r="E364" s="37">
        <f t="shared" si="95"/>
        <v>0</v>
      </c>
      <c r="F364" s="37">
        <f t="shared" si="96"/>
        <v>0</v>
      </c>
      <c r="G364" s="37">
        <f t="shared" si="97"/>
        <v>0</v>
      </c>
      <c r="H364" s="128">
        <f t="shared" si="98"/>
        <v>0</v>
      </c>
      <c r="I364" s="37"/>
      <c r="J364" s="37"/>
      <c r="K364" s="37">
        <f t="shared" si="109"/>
        <v>0</v>
      </c>
      <c r="L364" s="37">
        <f t="shared" si="94"/>
        <v>0</v>
      </c>
      <c r="M364" s="37">
        <f t="shared" si="99"/>
        <v>0</v>
      </c>
      <c r="N364" s="128">
        <f t="shared" si="100"/>
        <v>0</v>
      </c>
      <c r="O364" s="37"/>
      <c r="P364" s="37"/>
      <c r="Q364" s="37"/>
      <c r="R364" s="37"/>
      <c r="S364" s="37">
        <f t="shared" si="101"/>
        <v>0</v>
      </c>
      <c r="T364" s="128">
        <f t="shared" si="102"/>
        <v>0</v>
      </c>
      <c r="U364" s="37"/>
      <c r="V364" s="37"/>
      <c r="W364" s="37"/>
      <c r="X364" s="37"/>
      <c r="Y364" s="37">
        <f t="shared" si="103"/>
        <v>0</v>
      </c>
      <c r="Z364" s="128">
        <f t="shared" si="104"/>
        <v>0</v>
      </c>
      <c r="AE364" s="37"/>
      <c r="AF364" s="37"/>
      <c r="AG364" s="37"/>
      <c r="AH364" s="37"/>
      <c r="AJ364" s="281" t="e">
        <f t="shared" si="105"/>
        <v>#N/A</v>
      </c>
    </row>
    <row r="365" spans="1:36" ht="20.100000000000001" hidden="1" customHeight="1" outlineLevel="2">
      <c r="A365" s="36" t="s">
        <v>2440</v>
      </c>
      <c r="B365" s="121" t="s">
        <v>693</v>
      </c>
      <c r="C365" s="37">
        <f t="shared" si="95"/>
        <v>0</v>
      </c>
      <c r="D365" s="37">
        <f t="shared" si="95"/>
        <v>0</v>
      </c>
      <c r="E365" s="37">
        <f t="shared" si="95"/>
        <v>0</v>
      </c>
      <c r="F365" s="37">
        <f t="shared" si="96"/>
        <v>0</v>
      </c>
      <c r="G365" s="37">
        <f t="shared" si="97"/>
        <v>0</v>
      </c>
      <c r="H365" s="128">
        <f t="shared" si="98"/>
        <v>0</v>
      </c>
      <c r="I365" s="37"/>
      <c r="J365" s="37"/>
      <c r="K365" s="37">
        <f t="shared" si="109"/>
        <v>0</v>
      </c>
      <c r="L365" s="37">
        <f t="shared" si="94"/>
        <v>0</v>
      </c>
      <c r="M365" s="37">
        <f t="shared" si="99"/>
        <v>0</v>
      </c>
      <c r="N365" s="128">
        <f t="shared" si="100"/>
        <v>0</v>
      </c>
      <c r="O365" s="37"/>
      <c r="P365" s="37"/>
      <c r="Q365" s="37"/>
      <c r="R365" s="37"/>
      <c r="S365" s="37">
        <f t="shared" si="101"/>
        <v>0</v>
      </c>
      <c r="T365" s="128">
        <f t="shared" si="102"/>
        <v>0</v>
      </c>
      <c r="U365" s="37"/>
      <c r="V365" s="37"/>
      <c r="W365" s="37"/>
      <c r="X365" s="37"/>
      <c r="Y365" s="37">
        <f t="shared" si="103"/>
        <v>0</v>
      </c>
      <c r="Z365" s="128">
        <f t="shared" si="104"/>
        <v>0</v>
      </c>
      <c r="AE365" s="37"/>
      <c r="AF365" s="37"/>
      <c r="AG365" s="37"/>
      <c r="AH365" s="37"/>
      <c r="AJ365" s="281" t="e">
        <f t="shared" si="105"/>
        <v>#N/A</v>
      </c>
    </row>
    <row r="366" spans="1:36" ht="20.100000000000001" hidden="1" customHeight="1" outlineLevel="2">
      <c r="A366" s="36" t="s">
        <v>2441</v>
      </c>
      <c r="B366" s="121" t="s">
        <v>481</v>
      </c>
      <c r="C366" s="37">
        <f t="shared" si="95"/>
        <v>0</v>
      </c>
      <c r="D366" s="37">
        <f t="shared" si="95"/>
        <v>0</v>
      </c>
      <c r="E366" s="37">
        <f t="shared" si="95"/>
        <v>0</v>
      </c>
      <c r="F366" s="37">
        <f t="shared" si="96"/>
        <v>0</v>
      </c>
      <c r="G366" s="37">
        <f t="shared" si="97"/>
        <v>0</v>
      </c>
      <c r="H366" s="128">
        <f t="shared" si="98"/>
        <v>0</v>
      </c>
      <c r="I366" s="37"/>
      <c r="J366" s="37"/>
      <c r="K366" s="37">
        <f t="shared" si="109"/>
        <v>0</v>
      </c>
      <c r="L366" s="37">
        <f t="shared" si="94"/>
        <v>0</v>
      </c>
      <c r="M366" s="37">
        <f t="shared" si="99"/>
        <v>0</v>
      </c>
      <c r="N366" s="128">
        <f t="shared" si="100"/>
        <v>0</v>
      </c>
      <c r="O366" s="37"/>
      <c r="P366" s="37"/>
      <c r="Q366" s="37"/>
      <c r="R366" s="37"/>
      <c r="S366" s="37">
        <f t="shared" si="101"/>
        <v>0</v>
      </c>
      <c r="T366" s="128">
        <f t="shared" si="102"/>
        <v>0</v>
      </c>
      <c r="U366" s="37"/>
      <c r="V366" s="37"/>
      <c r="W366" s="37"/>
      <c r="X366" s="37"/>
      <c r="Y366" s="37">
        <f t="shared" si="103"/>
        <v>0</v>
      </c>
      <c r="Z366" s="128">
        <f t="shared" si="104"/>
        <v>0</v>
      </c>
      <c r="AE366" s="37"/>
      <c r="AF366" s="37"/>
      <c r="AG366" s="37"/>
      <c r="AH366" s="37"/>
      <c r="AJ366" s="281" t="e">
        <f t="shared" si="105"/>
        <v>#N/A</v>
      </c>
    </row>
    <row r="367" spans="1:36" ht="20.100000000000001" hidden="1" customHeight="1" outlineLevel="2">
      <c r="A367" s="36" t="s">
        <v>2442</v>
      </c>
      <c r="B367" s="121" t="s">
        <v>694</v>
      </c>
      <c r="C367" s="37">
        <f t="shared" si="95"/>
        <v>0</v>
      </c>
      <c r="D367" s="37">
        <f t="shared" si="95"/>
        <v>0</v>
      </c>
      <c r="E367" s="37">
        <f t="shared" si="95"/>
        <v>0</v>
      </c>
      <c r="F367" s="37">
        <f t="shared" si="96"/>
        <v>0</v>
      </c>
      <c r="G367" s="37">
        <f t="shared" si="97"/>
        <v>0</v>
      </c>
      <c r="H367" s="128">
        <f t="shared" si="98"/>
        <v>0</v>
      </c>
      <c r="I367" s="37"/>
      <c r="J367" s="37"/>
      <c r="K367" s="37">
        <f t="shared" si="109"/>
        <v>0</v>
      </c>
      <c r="L367" s="37">
        <f t="shared" si="94"/>
        <v>0</v>
      </c>
      <c r="M367" s="37">
        <f t="shared" si="99"/>
        <v>0</v>
      </c>
      <c r="N367" s="128">
        <f t="shared" si="100"/>
        <v>0</v>
      </c>
      <c r="O367" s="37"/>
      <c r="P367" s="37"/>
      <c r="Q367" s="37"/>
      <c r="R367" s="37"/>
      <c r="S367" s="37">
        <f t="shared" si="101"/>
        <v>0</v>
      </c>
      <c r="T367" s="128">
        <f t="shared" si="102"/>
        <v>0</v>
      </c>
      <c r="U367" s="37"/>
      <c r="V367" s="37"/>
      <c r="W367" s="37"/>
      <c r="X367" s="37"/>
      <c r="Y367" s="37">
        <f t="shared" si="103"/>
        <v>0</v>
      </c>
      <c r="Z367" s="128">
        <f t="shared" si="104"/>
        <v>0</v>
      </c>
      <c r="AE367" s="37"/>
      <c r="AF367" s="37"/>
      <c r="AG367" s="37"/>
      <c r="AH367" s="37"/>
      <c r="AJ367" s="281" t="e">
        <f t="shared" si="105"/>
        <v>#N/A</v>
      </c>
    </row>
    <row r="368" spans="1:36" ht="19.5" hidden="1" customHeight="1" outlineLevel="1" collapsed="1">
      <c r="A368" s="43" t="s">
        <v>2443</v>
      </c>
      <c r="B368" s="121" t="s">
        <v>695</v>
      </c>
      <c r="C368" s="44">
        <f t="shared" si="95"/>
        <v>143</v>
      </c>
      <c r="D368" s="44">
        <f t="shared" si="95"/>
        <v>0</v>
      </c>
      <c r="E368" s="44">
        <f t="shared" si="95"/>
        <v>0</v>
      </c>
      <c r="F368" s="44">
        <f t="shared" si="96"/>
        <v>143</v>
      </c>
      <c r="G368" s="44">
        <f t="shared" si="97"/>
        <v>0</v>
      </c>
      <c r="H368" s="131">
        <f t="shared" si="98"/>
        <v>0</v>
      </c>
      <c r="I368" s="44">
        <f>SUM(I369:I375)</f>
        <v>143</v>
      </c>
      <c r="J368" s="44">
        <f>SUM(J369:J375)</f>
        <v>0</v>
      </c>
      <c r="K368" s="44">
        <f>SUM(K369:K375)</f>
        <v>0</v>
      </c>
      <c r="L368" s="44">
        <f t="shared" si="94"/>
        <v>143</v>
      </c>
      <c r="M368" s="44">
        <f t="shared" si="99"/>
        <v>0</v>
      </c>
      <c r="N368" s="131">
        <f t="shared" si="100"/>
        <v>0</v>
      </c>
      <c r="O368" s="44">
        <f>SUM(O369:O375)</f>
        <v>0</v>
      </c>
      <c r="P368" s="44">
        <f>SUM(P369:P375)</f>
        <v>0</v>
      </c>
      <c r="Q368" s="44">
        <f>SUM(Q369:Q375)</f>
        <v>0</v>
      </c>
      <c r="R368" s="44">
        <f>SUM(R369:R375)</f>
        <v>0</v>
      </c>
      <c r="S368" s="44">
        <f t="shared" si="101"/>
        <v>0</v>
      </c>
      <c r="T368" s="131">
        <f t="shared" si="102"/>
        <v>0</v>
      </c>
      <c r="U368" s="44">
        <f>SUM(U369:U375)</f>
        <v>0</v>
      </c>
      <c r="V368" s="44">
        <f>SUM(V369:V375)</f>
        <v>0</v>
      </c>
      <c r="W368" s="44">
        <f>SUM(W369:W375)</f>
        <v>0</v>
      </c>
      <c r="X368" s="44">
        <f>SUM(X369:X375)</f>
        <v>0</v>
      </c>
      <c r="Y368" s="44">
        <f t="shared" si="103"/>
        <v>0</v>
      </c>
      <c r="Z368" s="131">
        <f t="shared" si="104"/>
        <v>0</v>
      </c>
      <c r="AE368" s="44">
        <f>SUM(AE369:AE375)</f>
        <v>0</v>
      </c>
      <c r="AF368" s="44">
        <f>SUM(AF369:AF375)</f>
        <v>0</v>
      </c>
      <c r="AG368" s="44">
        <f>SUM(AG369:AG375)</f>
        <v>0</v>
      </c>
      <c r="AH368" s="44">
        <f>SUM(AH369:AH375)</f>
        <v>0</v>
      </c>
      <c r="AJ368" s="281" t="e">
        <f t="shared" si="105"/>
        <v>#N/A</v>
      </c>
    </row>
    <row r="369" spans="1:36" ht="20.100000000000001" hidden="1" customHeight="1" outlineLevel="2">
      <c r="A369" s="36" t="s">
        <v>2444</v>
      </c>
      <c r="B369" s="121" t="s">
        <v>472</v>
      </c>
      <c r="C369" s="37">
        <f t="shared" si="95"/>
        <v>103</v>
      </c>
      <c r="D369" s="37">
        <f t="shared" si="95"/>
        <v>0</v>
      </c>
      <c r="E369" s="37">
        <f t="shared" si="95"/>
        <v>0</v>
      </c>
      <c r="F369" s="37">
        <f t="shared" si="96"/>
        <v>103</v>
      </c>
      <c r="G369" s="37">
        <f t="shared" si="97"/>
        <v>0</v>
      </c>
      <c r="H369" s="128">
        <f t="shared" si="98"/>
        <v>0</v>
      </c>
      <c r="I369" s="37">
        <v>103</v>
      </c>
      <c r="J369" s="37"/>
      <c r="K369" s="37">
        <f t="shared" ref="K369:K375" si="110">SUM(AE369:AH369)</f>
        <v>0</v>
      </c>
      <c r="L369" s="37">
        <f t="shared" si="94"/>
        <v>103</v>
      </c>
      <c r="M369" s="37">
        <f t="shared" si="99"/>
        <v>0</v>
      </c>
      <c r="N369" s="128">
        <f t="shared" si="100"/>
        <v>0</v>
      </c>
      <c r="O369" s="37"/>
      <c r="P369" s="37"/>
      <c r="Q369" s="37"/>
      <c r="R369" s="37"/>
      <c r="S369" s="37">
        <f t="shared" si="101"/>
        <v>0</v>
      </c>
      <c r="T369" s="128">
        <f t="shared" si="102"/>
        <v>0</v>
      </c>
      <c r="U369" s="37"/>
      <c r="V369" s="37"/>
      <c r="W369" s="37"/>
      <c r="X369" s="37"/>
      <c r="Y369" s="37">
        <f t="shared" si="103"/>
        <v>0</v>
      </c>
      <c r="Z369" s="128">
        <f t="shared" si="104"/>
        <v>0</v>
      </c>
      <c r="AE369" s="37"/>
      <c r="AF369" s="37"/>
      <c r="AG369" s="37"/>
      <c r="AH369" s="37"/>
      <c r="AJ369" s="281" t="e">
        <f t="shared" si="105"/>
        <v>#N/A</v>
      </c>
    </row>
    <row r="370" spans="1:36" ht="20.100000000000001" hidden="1" customHeight="1" outlineLevel="2">
      <c r="A370" s="36" t="s">
        <v>2445</v>
      </c>
      <c r="B370" s="121" t="s">
        <v>473</v>
      </c>
      <c r="C370" s="37">
        <f t="shared" si="95"/>
        <v>17</v>
      </c>
      <c r="D370" s="37">
        <f t="shared" si="95"/>
        <v>0</v>
      </c>
      <c r="E370" s="37">
        <f t="shared" si="95"/>
        <v>0</v>
      </c>
      <c r="F370" s="37">
        <f t="shared" si="96"/>
        <v>17</v>
      </c>
      <c r="G370" s="37">
        <f t="shared" si="97"/>
        <v>0</v>
      </c>
      <c r="H370" s="128">
        <f t="shared" si="98"/>
        <v>0</v>
      </c>
      <c r="I370" s="37">
        <v>17</v>
      </c>
      <c r="J370" s="37"/>
      <c r="K370" s="37">
        <f t="shared" si="110"/>
        <v>0</v>
      </c>
      <c r="L370" s="37">
        <f t="shared" si="94"/>
        <v>17</v>
      </c>
      <c r="M370" s="37">
        <f t="shared" si="99"/>
        <v>0</v>
      </c>
      <c r="N370" s="128">
        <f t="shared" si="100"/>
        <v>0</v>
      </c>
      <c r="O370" s="37"/>
      <c r="P370" s="37"/>
      <c r="Q370" s="37"/>
      <c r="R370" s="37"/>
      <c r="S370" s="37">
        <f t="shared" si="101"/>
        <v>0</v>
      </c>
      <c r="T370" s="128">
        <f t="shared" si="102"/>
        <v>0</v>
      </c>
      <c r="U370" s="37"/>
      <c r="V370" s="37"/>
      <c r="W370" s="37"/>
      <c r="X370" s="37"/>
      <c r="Y370" s="37">
        <f t="shared" si="103"/>
        <v>0</v>
      </c>
      <c r="Z370" s="128">
        <f t="shared" si="104"/>
        <v>0</v>
      </c>
      <c r="AE370" s="37"/>
      <c r="AF370" s="37"/>
      <c r="AG370" s="37"/>
      <c r="AH370" s="37"/>
      <c r="AJ370" s="281" t="e">
        <f t="shared" si="105"/>
        <v>#N/A</v>
      </c>
    </row>
    <row r="371" spans="1:36" ht="20.100000000000001" hidden="1" customHeight="1" outlineLevel="2">
      <c r="A371" s="36" t="s">
        <v>2446</v>
      </c>
      <c r="B371" s="121" t="s">
        <v>474</v>
      </c>
      <c r="C371" s="37">
        <f t="shared" si="95"/>
        <v>3</v>
      </c>
      <c r="D371" s="37">
        <f t="shared" si="95"/>
        <v>0</v>
      </c>
      <c r="E371" s="37">
        <f t="shared" si="95"/>
        <v>0</v>
      </c>
      <c r="F371" s="37">
        <f t="shared" si="96"/>
        <v>3</v>
      </c>
      <c r="G371" s="37">
        <f t="shared" si="97"/>
        <v>0</v>
      </c>
      <c r="H371" s="128">
        <f t="shared" si="98"/>
        <v>0</v>
      </c>
      <c r="I371" s="37">
        <v>3</v>
      </c>
      <c r="J371" s="37"/>
      <c r="K371" s="37">
        <f t="shared" si="110"/>
        <v>0</v>
      </c>
      <c r="L371" s="37">
        <f t="shared" si="94"/>
        <v>3</v>
      </c>
      <c r="M371" s="37">
        <f t="shared" si="99"/>
        <v>0</v>
      </c>
      <c r="N371" s="128">
        <f t="shared" si="100"/>
        <v>0</v>
      </c>
      <c r="O371" s="37"/>
      <c r="P371" s="37"/>
      <c r="Q371" s="37"/>
      <c r="R371" s="37"/>
      <c r="S371" s="37">
        <f t="shared" si="101"/>
        <v>0</v>
      </c>
      <c r="T371" s="128">
        <f t="shared" si="102"/>
        <v>0</v>
      </c>
      <c r="U371" s="37"/>
      <c r="V371" s="37"/>
      <c r="W371" s="37"/>
      <c r="X371" s="37"/>
      <c r="Y371" s="37">
        <f t="shared" si="103"/>
        <v>0</v>
      </c>
      <c r="Z371" s="128">
        <f t="shared" si="104"/>
        <v>0</v>
      </c>
      <c r="AE371" s="37"/>
      <c r="AF371" s="37"/>
      <c r="AG371" s="37"/>
      <c r="AH371" s="37"/>
      <c r="AJ371" s="281" t="e">
        <f t="shared" si="105"/>
        <v>#N/A</v>
      </c>
    </row>
    <row r="372" spans="1:36" ht="20.100000000000001" hidden="1" customHeight="1" outlineLevel="2">
      <c r="A372" s="36" t="s">
        <v>2447</v>
      </c>
      <c r="B372" s="121" t="s">
        <v>696</v>
      </c>
      <c r="C372" s="37">
        <f t="shared" si="95"/>
        <v>20</v>
      </c>
      <c r="D372" s="37">
        <f t="shared" si="95"/>
        <v>0</v>
      </c>
      <c r="E372" s="37">
        <f t="shared" si="95"/>
        <v>0</v>
      </c>
      <c r="F372" s="37">
        <f t="shared" si="96"/>
        <v>20</v>
      </c>
      <c r="G372" s="37">
        <f t="shared" si="97"/>
        <v>0</v>
      </c>
      <c r="H372" s="128">
        <f t="shared" si="98"/>
        <v>0</v>
      </c>
      <c r="I372" s="37">
        <v>20</v>
      </c>
      <c r="J372" s="37"/>
      <c r="K372" s="37">
        <f t="shared" si="110"/>
        <v>0</v>
      </c>
      <c r="L372" s="37">
        <f t="shared" si="94"/>
        <v>20</v>
      </c>
      <c r="M372" s="37">
        <f t="shared" si="99"/>
        <v>0</v>
      </c>
      <c r="N372" s="128">
        <f t="shared" si="100"/>
        <v>0</v>
      </c>
      <c r="O372" s="37"/>
      <c r="P372" s="37"/>
      <c r="Q372" s="37"/>
      <c r="R372" s="37"/>
      <c r="S372" s="37">
        <f t="shared" si="101"/>
        <v>0</v>
      </c>
      <c r="T372" s="128">
        <f t="shared" si="102"/>
        <v>0</v>
      </c>
      <c r="U372" s="37"/>
      <c r="V372" s="37"/>
      <c r="W372" s="37"/>
      <c r="X372" s="37"/>
      <c r="Y372" s="37">
        <f t="shared" si="103"/>
        <v>0</v>
      </c>
      <c r="Z372" s="128">
        <f t="shared" si="104"/>
        <v>0</v>
      </c>
      <c r="AE372" s="37"/>
      <c r="AF372" s="37"/>
      <c r="AG372" s="37"/>
      <c r="AH372" s="37"/>
      <c r="AJ372" s="281" t="e">
        <f t="shared" si="105"/>
        <v>#N/A</v>
      </c>
    </row>
    <row r="373" spans="1:36" ht="20.100000000000001" hidden="1" customHeight="1" outlineLevel="2">
      <c r="A373" s="36" t="s">
        <v>2448</v>
      </c>
      <c r="B373" s="121" t="s">
        <v>697</v>
      </c>
      <c r="C373" s="37">
        <f t="shared" si="95"/>
        <v>0</v>
      </c>
      <c r="D373" s="37">
        <f t="shared" si="95"/>
        <v>0</v>
      </c>
      <c r="E373" s="37">
        <f t="shared" si="95"/>
        <v>0</v>
      </c>
      <c r="F373" s="37">
        <f t="shared" si="96"/>
        <v>0</v>
      </c>
      <c r="G373" s="37">
        <f t="shared" si="97"/>
        <v>0</v>
      </c>
      <c r="H373" s="128">
        <f t="shared" si="98"/>
        <v>0</v>
      </c>
      <c r="I373" s="37">
        <v>0</v>
      </c>
      <c r="J373" s="37"/>
      <c r="K373" s="37">
        <f t="shared" si="110"/>
        <v>0</v>
      </c>
      <c r="L373" s="37">
        <f t="shared" si="94"/>
        <v>0</v>
      </c>
      <c r="M373" s="37">
        <f t="shared" si="99"/>
        <v>0</v>
      </c>
      <c r="N373" s="128">
        <f t="shared" si="100"/>
        <v>0</v>
      </c>
      <c r="O373" s="37"/>
      <c r="P373" s="37"/>
      <c r="Q373" s="37"/>
      <c r="R373" s="37"/>
      <c r="S373" s="37">
        <f t="shared" si="101"/>
        <v>0</v>
      </c>
      <c r="T373" s="128">
        <f t="shared" si="102"/>
        <v>0</v>
      </c>
      <c r="U373" s="37"/>
      <c r="V373" s="37"/>
      <c r="W373" s="37"/>
      <c r="X373" s="37"/>
      <c r="Y373" s="37">
        <f t="shared" si="103"/>
        <v>0</v>
      </c>
      <c r="Z373" s="128">
        <f t="shared" si="104"/>
        <v>0</v>
      </c>
      <c r="AE373" s="37"/>
      <c r="AF373" s="37"/>
      <c r="AG373" s="37"/>
      <c r="AH373" s="37"/>
      <c r="AJ373" s="281" t="e">
        <f t="shared" si="105"/>
        <v>#N/A</v>
      </c>
    </row>
    <row r="374" spans="1:36" ht="20.100000000000001" hidden="1" customHeight="1" outlineLevel="2">
      <c r="A374" s="36" t="s">
        <v>2449</v>
      </c>
      <c r="B374" s="121" t="s">
        <v>481</v>
      </c>
      <c r="C374" s="37">
        <f t="shared" si="95"/>
        <v>0</v>
      </c>
      <c r="D374" s="37">
        <f t="shared" si="95"/>
        <v>0</v>
      </c>
      <c r="E374" s="37">
        <f t="shared" si="95"/>
        <v>0</v>
      </c>
      <c r="F374" s="37">
        <f t="shared" si="96"/>
        <v>0</v>
      </c>
      <c r="G374" s="37">
        <f t="shared" si="97"/>
        <v>0</v>
      </c>
      <c r="H374" s="128">
        <f t="shared" si="98"/>
        <v>0</v>
      </c>
      <c r="I374" s="37">
        <v>0</v>
      </c>
      <c r="J374" s="37"/>
      <c r="K374" s="37">
        <f t="shared" si="110"/>
        <v>0</v>
      </c>
      <c r="L374" s="37">
        <f t="shared" si="94"/>
        <v>0</v>
      </c>
      <c r="M374" s="37">
        <f t="shared" si="99"/>
        <v>0</v>
      </c>
      <c r="N374" s="128">
        <f t="shared" si="100"/>
        <v>0</v>
      </c>
      <c r="O374" s="37"/>
      <c r="P374" s="37"/>
      <c r="Q374" s="37"/>
      <c r="R374" s="37"/>
      <c r="S374" s="37">
        <f t="shared" si="101"/>
        <v>0</v>
      </c>
      <c r="T374" s="128">
        <f t="shared" si="102"/>
        <v>0</v>
      </c>
      <c r="U374" s="37"/>
      <c r="V374" s="37"/>
      <c r="W374" s="37"/>
      <c r="X374" s="37"/>
      <c r="Y374" s="37">
        <f t="shared" si="103"/>
        <v>0</v>
      </c>
      <c r="Z374" s="128">
        <f t="shared" si="104"/>
        <v>0</v>
      </c>
      <c r="AE374" s="37"/>
      <c r="AF374" s="37"/>
      <c r="AG374" s="37"/>
      <c r="AH374" s="37"/>
      <c r="AJ374" s="281" t="e">
        <f t="shared" si="105"/>
        <v>#N/A</v>
      </c>
    </row>
    <row r="375" spans="1:36" ht="20.100000000000001" hidden="1" customHeight="1" outlineLevel="2">
      <c r="A375" s="36" t="s">
        <v>2450</v>
      </c>
      <c r="B375" s="121" t="s">
        <v>698</v>
      </c>
      <c r="C375" s="37">
        <f t="shared" si="95"/>
        <v>0</v>
      </c>
      <c r="D375" s="37">
        <f t="shared" si="95"/>
        <v>0</v>
      </c>
      <c r="E375" s="37">
        <f t="shared" si="95"/>
        <v>0</v>
      </c>
      <c r="F375" s="37">
        <f t="shared" si="96"/>
        <v>0</v>
      </c>
      <c r="G375" s="37">
        <f t="shared" si="97"/>
        <v>0</v>
      </c>
      <c r="H375" s="128">
        <f t="shared" si="98"/>
        <v>0</v>
      </c>
      <c r="I375" s="37">
        <v>0</v>
      </c>
      <c r="J375" s="37"/>
      <c r="K375" s="37">
        <f t="shared" si="110"/>
        <v>0</v>
      </c>
      <c r="L375" s="37">
        <f t="shared" si="94"/>
        <v>0</v>
      </c>
      <c r="M375" s="37">
        <f t="shared" si="99"/>
        <v>0</v>
      </c>
      <c r="N375" s="128">
        <f t="shared" si="100"/>
        <v>0</v>
      </c>
      <c r="O375" s="37"/>
      <c r="P375" s="37"/>
      <c r="Q375" s="37"/>
      <c r="R375" s="37"/>
      <c r="S375" s="37">
        <f t="shared" si="101"/>
        <v>0</v>
      </c>
      <c r="T375" s="128">
        <f t="shared" si="102"/>
        <v>0</v>
      </c>
      <c r="U375" s="37"/>
      <c r="V375" s="37"/>
      <c r="W375" s="37"/>
      <c r="X375" s="37"/>
      <c r="Y375" s="37">
        <f t="shared" si="103"/>
        <v>0</v>
      </c>
      <c r="Z375" s="128">
        <f t="shared" si="104"/>
        <v>0</v>
      </c>
      <c r="AE375" s="37"/>
      <c r="AF375" s="37"/>
      <c r="AG375" s="37"/>
      <c r="AH375" s="37"/>
      <c r="AJ375" s="281" t="e">
        <f t="shared" si="105"/>
        <v>#N/A</v>
      </c>
    </row>
    <row r="376" spans="1:36" ht="19.5" hidden="1" customHeight="1" outlineLevel="1" collapsed="1">
      <c r="A376" s="43" t="s">
        <v>2451</v>
      </c>
      <c r="B376" s="121" t="s">
        <v>699</v>
      </c>
      <c r="C376" s="44">
        <f t="shared" si="95"/>
        <v>0</v>
      </c>
      <c r="D376" s="44">
        <f t="shared" si="95"/>
        <v>0</v>
      </c>
      <c r="E376" s="44">
        <f t="shared" si="95"/>
        <v>0</v>
      </c>
      <c r="F376" s="44">
        <f t="shared" si="96"/>
        <v>0</v>
      </c>
      <c r="G376" s="44">
        <f t="shared" si="97"/>
        <v>0</v>
      </c>
      <c r="H376" s="131">
        <f t="shared" si="98"/>
        <v>0</v>
      </c>
      <c r="I376" s="44">
        <f>SUM(I377:I383)</f>
        <v>0</v>
      </c>
      <c r="J376" s="44">
        <f>SUM(J377:J383)</f>
        <v>0</v>
      </c>
      <c r="K376" s="44">
        <f>SUM(K377:K383)</f>
        <v>0</v>
      </c>
      <c r="L376" s="44">
        <f t="shared" si="94"/>
        <v>0</v>
      </c>
      <c r="M376" s="44">
        <f t="shared" si="99"/>
        <v>0</v>
      </c>
      <c r="N376" s="131">
        <f t="shared" si="100"/>
        <v>0</v>
      </c>
      <c r="O376" s="44">
        <f>SUM(O377:O383)</f>
        <v>0</v>
      </c>
      <c r="P376" s="44">
        <f>SUM(P377:P383)</f>
        <v>0</v>
      </c>
      <c r="Q376" s="44">
        <f>SUM(Q377:Q383)</f>
        <v>0</v>
      </c>
      <c r="R376" s="44">
        <f>SUM(R377:R383)</f>
        <v>0</v>
      </c>
      <c r="S376" s="44">
        <f t="shared" si="101"/>
        <v>0</v>
      </c>
      <c r="T376" s="131">
        <f t="shared" si="102"/>
        <v>0</v>
      </c>
      <c r="U376" s="44">
        <f>SUM(U377:U383)</f>
        <v>0</v>
      </c>
      <c r="V376" s="44">
        <f>SUM(V377:V383)</f>
        <v>0</v>
      </c>
      <c r="W376" s="44">
        <f>SUM(W377:W383)</f>
        <v>0</v>
      </c>
      <c r="X376" s="44">
        <f>SUM(X377:X383)</f>
        <v>0</v>
      </c>
      <c r="Y376" s="44">
        <f t="shared" si="103"/>
        <v>0</v>
      </c>
      <c r="Z376" s="131">
        <f t="shared" si="104"/>
        <v>0</v>
      </c>
      <c r="AE376" s="44">
        <f>SUM(AE377:AE383)</f>
        <v>0</v>
      </c>
      <c r="AF376" s="44">
        <f>SUM(AF377:AF383)</f>
        <v>0</v>
      </c>
      <c r="AG376" s="44">
        <f>SUM(AG377:AG383)</f>
        <v>0</v>
      </c>
      <c r="AH376" s="44">
        <f>SUM(AH377:AH383)</f>
        <v>0</v>
      </c>
      <c r="AJ376" s="281" t="e">
        <f t="shared" si="105"/>
        <v>#N/A</v>
      </c>
    </row>
    <row r="377" spans="1:36" ht="20.100000000000001" hidden="1" customHeight="1" outlineLevel="2">
      <c r="A377" s="36" t="s">
        <v>2452</v>
      </c>
      <c r="B377" s="121" t="s">
        <v>472</v>
      </c>
      <c r="C377" s="37">
        <f t="shared" si="95"/>
        <v>0</v>
      </c>
      <c r="D377" s="37">
        <f t="shared" si="95"/>
        <v>0</v>
      </c>
      <c r="E377" s="37">
        <f t="shared" si="95"/>
        <v>0</v>
      </c>
      <c r="F377" s="37">
        <f t="shared" si="96"/>
        <v>0</v>
      </c>
      <c r="G377" s="37">
        <f t="shared" si="97"/>
        <v>0</v>
      </c>
      <c r="H377" s="128">
        <f t="shared" si="98"/>
        <v>0</v>
      </c>
      <c r="I377" s="37"/>
      <c r="J377" s="37"/>
      <c r="K377" s="37">
        <f t="shared" ref="K377:K383" si="111">SUM(AE377:AH377)</f>
        <v>0</v>
      </c>
      <c r="L377" s="37">
        <f t="shared" si="94"/>
        <v>0</v>
      </c>
      <c r="M377" s="37">
        <f t="shared" si="99"/>
        <v>0</v>
      </c>
      <c r="N377" s="128">
        <f t="shared" si="100"/>
        <v>0</v>
      </c>
      <c r="O377" s="37"/>
      <c r="P377" s="37"/>
      <c r="Q377" s="37"/>
      <c r="R377" s="37"/>
      <c r="S377" s="37">
        <f t="shared" si="101"/>
        <v>0</v>
      </c>
      <c r="T377" s="128">
        <f t="shared" si="102"/>
        <v>0</v>
      </c>
      <c r="U377" s="37"/>
      <c r="V377" s="37"/>
      <c r="W377" s="37"/>
      <c r="X377" s="37"/>
      <c r="Y377" s="37">
        <f t="shared" si="103"/>
        <v>0</v>
      </c>
      <c r="Z377" s="128">
        <f t="shared" si="104"/>
        <v>0</v>
      </c>
      <c r="AE377" s="37"/>
      <c r="AF377" s="37"/>
      <c r="AG377" s="37"/>
      <c r="AH377" s="37"/>
      <c r="AJ377" s="281" t="e">
        <f t="shared" si="105"/>
        <v>#N/A</v>
      </c>
    </row>
    <row r="378" spans="1:36" ht="20.100000000000001" hidden="1" customHeight="1" outlineLevel="2">
      <c r="A378" s="36" t="s">
        <v>2453</v>
      </c>
      <c r="B378" s="121" t="s">
        <v>473</v>
      </c>
      <c r="C378" s="37">
        <f t="shared" si="95"/>
        <v>0</v>
      </c>
      <c r="D378" s="37">
        <f t="shared" si="95"/>
        <v>0</v>
      </c>
      <c r="E378" s="37">
        <f t="shared" si="95"/>
        <v>0</v>
      </c>
      <c r="F378" s="37">
        <f t="shared" si="96"/>
        <v>0</v>
      </c>
      <c r="G378" s="37">
        <f t="shared" si="97"/>
        <v>0</v>
      </c>
      <c r="H378" s="128">
        <f t="shared" si="98"/>
        <v>0</v>
      </c>
      <c r="I378" s="37"/>
      <c r="J378" s="37"/>
      <c r="K378" s="37">
        <f t="shared" si="111"/>
        <v>0</v>
      </c>
      <c r="L378" s="37">
        <f t="shared" si="94"/>
        <v>0</v>
      </c>
      <c r="M378" s="37">
        <f t="shared" si="99"/>
        <v>0</v>
      </c>
      <c r="N378" s="128">
        <f t="shared" si="100"/>
        <v>0</v>
      </c>
      <c r="O378" s="37"/>
      <c r="P378" s="37"/>
      <c r="Q378" s="37"/>
      <c r="R378" s="37"/>
      <c r="S378" s="37">
        <f t="shared" si="101"/>
        <v>0</v>
      </c>
      <c r="T378" s="128">
        <f t="shared" si="102"/>
        <v>0</v>
      </c>
      <c r="U378" s="37"/>
      <c r="V378" s="37"/>
      <c r="W378" s="37"/>
      <c r="X378" s="37"/>
      <c r="Y378" s="37">
        <f t="shared" si="103"/>
        <v>0</v>
      </c>
      <c r="Z378" s="128">
        <f t="shared" si="104"/>
        <v>0</v>
      </c>
      <c r="AE378" s="37"/>
      <c r="AF378" s="37"/>
      <c r="AG378" s="37"/>
      <c r="AH378" s="37"/>
      <c r="AJ378" s="281" t="e">
        <f t="shared" si="105"/>
        <v>#N/A</v>
      </c>
    </row>
    <row r="379" spans="1:36" ht="20.100000000000001" hidden="1" customHeight="1" outlineLevel="2">
      <c r="A379" s="36" t="s">
        <v>2454</v>
      </c>
      <c r="B379" s="121" t="s">
        <v>700</v>
      </c>
      <c r="C379" s="37">
        <f t="shared" si="95"/>
        <v>0</v>
      </c>
      <c r="D379" s="37">
        <f t="shared" si="95"/>
        <v>0</v>
      </c>
      <c r="E379" s="37">
        <f t="shared" si="95"/>
        <v>0</v>
      </c>
      <c r="F379" s="37">
        <f t="shared" si="96"/>
        <v>0</v>
      </c>
      <c r="G379" s="37">
        <f t="shared" si="97"/>
        <v>0</v>
      </c>
      <c r="H379" s="128">
        <f t="shared" si="98"/>
        <v>0</v>
      </c>
      <c r="I379" s="37"/>
      <c r="J379" s="37"/>
      <c r="K379" s="37">
        <f t="shared" si="111"/>
        <v>0</v>
      </c>
      <c r="L379" s="37">
        <f t="shared" si="94"/>
        <v>0</v>
      </c>
      <c r="M379" s="37">
        <f t="shared" si="99"/>
        <v>0</v>
      </c>
      <c r="N379" s="128">
        <f t="shared" si="100"/>
        <v>0</v>
      </c>
      <c r="O379" s="37"/>
      <c r="P379" s="37"/>
      <c r="Q379" s="37"/>
      <c r="R379" s="37"/>
      <c r="S379" s="37">
        <f t="shared" si="101"/>
        <v>0</v>
      </c>
      <c r="T379" s="128">
        <f t="shared" si="102"/>
        <v>0</v>
      </c>
      <c r="U379" s="37"/>
      <c r="V379" s="37"/>
      <c r="W379" s="37"/>
      <c r="X379" s="37"/>
      <c r="Y379" s="37">
        <f t="shared" si="103"/>
        <v>0</v>
      </c>
      <c r="Z379" s="128">
        <f t="shared" si="104"/>
        <v>0</v>
      </c>
      <c r="AE379" s="37"/>
      <c r="AF379" s="37"/>
      <c r="AG379" s="37"/>
      <c r="AH379" s="37"/>
      <c r="AJ379" s="281" t="e">
        <f t="shared" si="105"/>
        <v>#N/A</v>
      </c>
    </row>
    <row r="380" spans="1:36" ht="20.100000000000001" hidden="1" customHeight="1" outlineLevel="2">
      <c r="A380" s="36" t="s">
        <v>2455</v>
      </c>
      <c r="B380" s="121" t="s">
        <v>701</v>
      </c>
      <c r="C380" s="37">
        <f t="shared" si="95"/>
        <v>0</v>
      </c>
      <c r="D380" s="37">
        <f t="shared" si="95"/>
        <v>0</v>
      </c>
      <c r="E380" s="37">
        <f t="shared" si="95"/>
        <v>0</v>
      </c>
      <c r="F380" s="37">
        <f t="shared" si="96"/>
        <v>0</v>
      </c>
      <c r="G380" s="37">
        <f t="shared" si="97"/>
        <v>0</v>
      </c>
      <c r="H380" s="128">
        <f t="shared" si="98"/>
        <v>0</v>
      </c>
      <c r="I380" s="37"/>
      <c r="J380" s="37"/>
      <c r="K380" s="37">
        <f t="shared" si="111"/>
        <v>0</v>
      </c>
      <c r="L380" s="37">
        <f t="shared" si="94"/>
        <v>0</v>
      </c>
      <c r="M380" s="37">
        <f t="shared" si="99"/>
        <v>0</v>
      </c>
      <c r="N380" s="128">
        <f t="shared" si="100"/>
        <v>0</v>
      </c>
      <c r="O380" s="37"/>
      <c r="P380" s="37"/>
      <c r="Q380" s="37"/>
      <c r="R380" s="37"/>
      <c r="S380" s="37">
        <f t="shared" si="101"/>
        <v>0</v>
      </c>
      <c r="T380" s="128">
        <f t="shared" si="102"/>
        <v>0</v>
      </c>
      <c r="U380" s="37"/>
      <c r="V380" s="37"/>
      <c r="W380" s="37"/>
      <c r="X380" s="37"/>
      <c r="Y380" s="37">
        <f t="shared" si="103"/>
        <v>0</v>
      </c>
      <c r="Z380" s="128">
        <f t="shared" si="104"/>
        <v>0</v>
      </c>
      <c r="AE380" s="37"/>
      <c r="AF380" s="37"/>
      <c r="AG380" s="37"/>
      <c r="AH380" s="37"/>
      <c r="AJ380" s="281" t="e">
        <f t="shared" si="105"/>
        <v>#N/A</v>
      </c>
    </row>
    <row r="381" spans="1:36" ht="20.100000000000001" hidden="1" customHeight="1" outlineLevel="2">
      <c r="A381" s="36" t="s">
        <v>2456</v>
      </c>
      <c r="B381" s="121" t="s">
        <v>702</v>
      </c>
      <c r="C381" s="37">
        <f t="shared" si="95"/>
        <v>0</v>
      </c>
      <c r="D381" s="37">
        <f t="shared" si="95"/>
        <v>0</v>
      </c>
      <c r="E381" s="37">
        <f t="shared" si="95"/>
        <v>0</v>
      </c>
      <c r="F381" s="37">
        <f t="shared" si="96"/>
        <v>0</v>
      </c>
      <c r="G381" s="37">
        <f t="shared" si="97"/>
        <v>0</v>
      </c>
      <c r="H381" s="128">
        <f t="shared" si="98"/>
        <v>0</v>
      </c>
      <c r="I381" s="37"/>
      <c r="J381" s="37"/>
      <c r="K381" s="37">
        <f t="shared" si="111"/>
        <v>0</v>
      </c>
      <c r="L381" s="37">
        <f t="shared" si="94"/>
        <v>0</v>
      </c>
      <c r="M381" s="37">
        <f t="shared" si="99"/>
        <v>0</v>
      </c>
      <c r="N381" s="128">
        <f t="shared" si="100"/>
        <v>0</v>
      </c>
      <c r="O381" s="37"/>
      <c r="P381" s="37"/>
      <c r="Q381" s="37"/>
      <c r="R381" s="37"/>
      <c r="S381" s="37">
        <f t="shared" si="101"/>
        <v>0</v>
      </c>
      <c r="T381" s="128">
        <f t="shared" si="102"/>
        <v>0</v>
      </c>
      <c r="U381" s="37"/>
      <c r="V381" s="37"/>
      <c r="W381" s="37"/>
      <c r="X381" s="37"/>
      <c r="Y381" s="37">
        <f t="shared" si="103"/>
        <v>0</v>
      </c>
      <c r="Z381" s="128">
        <f t="shared" si="104"/>
        <v>0</v>
      </c>
      <c r="AE381" s="37"/>
      <c r="AF381" s="37"/>
      <c r="AG381" s="37"/>
      <c r="AH381" s="37"/>
      <c r="AJ381" s="281" t="e">
        <f t="shared" si="105"/>
        <v>#N/A</v>
      </c>
    </row>
    <row r="382" spans="1:36" ht="20.100000000000001" hidden="1" customHeight="1" outlineLevel="2">
      <c r="A382" s="36" t="s">
        <v>2457</v>
      </c>
      <c r="B382" s="121" t="s">
        <v>655</v>
      </c>
      <c r="C382" s="37">
        <f t="shared" si="95"/>
        <v>0</v>
      </c>
      <c r="D382" s="37">
        <f t="shared" si="95"/>
        <v>0</v>
      </c>
      <c r="E382" s="37">
        <f t="shared" si="95"/>
        <v>0</v>
      </c>
      <c r="F382" s="37">
        <f t="shared" si="96"/>
        <v>0</v>
      </c>
      <c r="G382" s="37">
        <f t="shared" si="97"/>
        <v>0</v>
      </c>
      <c r="H382" s="128">
        <f t="shared" si="98"/>
        <v>0</v>
      </c>
      <c r="I382" s="37"/>
      <c r="J382" s="37"/>
      <c r="K382" s="37">
        <f t="shared" si="111"/>
        <v>0</v>
      </c>
      <c r="L382" s="37">
        <f t="shared" si="94"/>
        <v>0</v>
      </c>
      <c r="M382" s="37">
        <f t="shared" si="99"/>
        <v>0</v>
      </c>
      <c r="N382" s="128">
        <f t="shared" si="100"/>
        <v>0</v>
      </c>
      <c r="O382" s="37"/>
      <c r="P382" s="37"/>
      <c r="Q382" s="37"/>
      <c r="R382" s="37"/>
      <c r="S382" s="37">
        <f t="shared" si="101"/>
        <v>0</v>
      </c>
      <c r="T382" s="128">
        <f t="shared" si="102"/>
        <v>0</v>
      </c>
      <c r="U382" s="37"/>
      <c r="V382" s="37"/>
      <c r="W382" s="37"/>
      <c r="X382" s="37"/>
      <c r="Y382" s="37">
        <f t="shared" si="103"/>
        <v>0</v>
      </c>
      <c r="Z382" s="128">
        <f t="shared" si="104"/>
        <v>0</v>
      </c>
      <c r="AE382" s="37"/>
      <c r="AF382" s="37"/>
      <c r="AG382" s="37"/>
      <c r="AH382" s="37"/>
      <c r="AJ382" s="281" t="e">
        <f t="shared" si="105"/>
        <v>#N/A</v>
      </c>
    </row>
    <row r="383" spans="1:36" ht="20.100000000000001" hidden="1" customHeight="1" outlineLevel="2">
      <c r="A383" s="36" t="s">
        <v>2458</v>
      </c>
      <c r="B383" s="121" t="s">
        <v>703</v>
      </c>
      <c r="C383" s="37">
        <f t="shared" si="95"/>
        <v>0</v>
      </c>
      <c r="D383" s="37">
        <f t="shared" si="95"/>
        <v>0</v>
      </c>
      <c r="E383" s="37">
        <f t="shared" si="95"/>
        <v>0</v>
      </c>
      <c r="F383" s="37">
        <f t="shared" si="96"/>
        <v>0</v>
      </c>
      <c r="G383" s="37">
        <f t="shared" si="97"/>
        <v>0</v>
      </c>
      <c r="H383" s="128">
        <f t="shared" si="98"/>
        <v>0</v>
      </c>
      <c r="I383" s="37"/>
      <c r="J383" s="37"/>
      <c r="K383" s="37">
        <f t="shared" si="111"/>
        <v>0</v>
      </c>
      <c r="L383" s="37">
        <f t="shared" si="94"/>
        <v>0</v>
      </c>
      <c r="M383" s="37">
        <f t="shared" si="99"/>
        <v>0</v>
      </c>
      <c r="N383" s="128">
        <f t="shared" si="100"/>
        <v>0</v>
      </c>
      <c r="O383" s="37"/>
      <c r="P383" s="37"/>
      <c r="Q383" s="37"/>
      <c r="R383" s="37"/>
      <c r="S383" s="37">
        <f t="shared" si="101"/>
        <v>0</v>
      </c>
      <c r="T383" s="128">
        <f t="shared" si="102"/>
        <v>0</v>
      </c>
      <c r="U383" s="37"/>
      <c r="V383" s="37"/>
      <c r="W383" s="37"/>
      <c r="X383" s="37"/>
      <c r="Y383" s="37">
        <f t="shared" si="103"/>
        <v>0</v>
      </c>
      <c r="Z383" s="128">
        <f t="shared" si="104"/>
        <v>0</v>
      </c>
      <c r="AE383" s="37"/>
      <c r="AF383" s="37"/>
      <c r="AG383" s="37"/>
      <c r="AH383" s="37"/>
      <c r="AJ383" s="281" t="e">
        <f t="shared" si="105"/>
        <v>#N/A</v>
      </c>
    </row>
    <row r="384" spans="1:36" ht="19.5" hidden="1" customHeight="1" outlineLevel="1" collapsed="1">
      <c r="A384" s="43" t="s">
        <v>2459</v>
      </c>
      <c r="B384" s="121" t="s">
        <v>704</v>
      </c>
      <c r="C384" s="44">
        <f t="shared" si="95"/>
        <v>34</v>
      </c>
      <c r="D384" s="44">
        <f t="shared" si="95"/>
        <v>0</v>
      </c>
      <c r="E384" s="44">
        <f t="shared" si="95"/>
        <v>0</v>
      </c>
      <c r="F384" s="44">
        <f t="shared" si="96"/>
        <v>34</v>
      </c>
      <c r="G384" s="44">
        <f t="shared" si="97"/>
        <v>0</v>
      </c>
      <c r="H384" s="131">
        <f t="shared" si="98"/>
        <v>0</v>
      </c>
      <c r="I384" s="44">
        <f>SUM(I385:I392)</f>
        <v>0</v>
      </c>
      <c r="J384" s="44">
        <f>SUM(J385:J392)</f>
        <v>0</v>
      </c>
      <c r="K384" s="44">
        <f>SUM(K385:K392)</f>
        <v>0</v>
      </c>
      <c r="L384" s="44">
        <f t="shared" si="94"/>
        <v>0</v>
      </c>
      <c r="M384" s="44">
        <f t="shared" si="99"/>
        <v>0</v>
      </c>
      <c r="N384" s="131">
        <f t="shared" si="100"/>
        <v>0</v>
      </c>
      <c r="O384" s="44">
        <f>SUM(O385:O392)</f>
        <v>0</v>
      </c>
      <c r="P384" s="44">
        <f>SUM(P385:P392)</f>
        <v>0</v>
      </c>
      <c r="Q384" s="44">
        <f>SUM(Q385:Q392)</f>
        <v>0</v>
      </c>
      <c r="R384" s="44">
        <f>SUM(R385:R392)</f>
        <v>0</v>
      </c>
      <c r="S384" s="44">
        <f t="shared" si="101"/>
        <v>0</v>
      </c>
      <c r="T384" s="131">
        <f t="shared" si="102"/>
        <v>0</v>
      </c>
      <c r="U384" s="44">
        <f>SUM(U385:U392)</f>
        <v>34</v>
      </c>
      <c r="V384" s="44">
        <f>SUM(V385:V392)</f>
        <v>0</v>
      </c>
      <c r="W384" s="44">
        <f>SUM(W385:W392)</f>
        <v>0</v>
      </c>
      <c r="X384" s="44">
        <f>SUM(X385:X392)</f>
        <v>34</v>
      </c>
      <c r="Y384" s="44">
        <f t="shared" si="103"/>
        <v>0</v>
      </c>
      <c r="Z384" s="131">
        <f t="shared" si="104"/>
        <v>0</v>
      </c>
      <c r="AE384" s="44">
        <f>SUM(AE385:AE392)</f>
        <v>0</v>
      </c>
      <c r="AF384" s="44">
        <f>SUM(AF385:AF392)</f>
        <v>0</v>
      </c>
      <c r="AG384" s="44">
        <f>SUM(AG385:AG392)</f>
        <v>0</v>
      </c>
      <c r="AH384" s="44">
        <f>SUM(AH385:AH392)</f>
        <v>0</v>
      </c>
      <c r="AJ384" s="281" t="e">
        <f t="shared" si="105"/>
        <v>#N/A</v>
      </c>
    </row>
    <row r="385" spans="1:36" ht="20.100000000000001" hidden="1" customHeight="1" outlineLevel="2">
      <c r="A385" s="36" t="s">
        <v>2460</v>
      </c>
      <c r="B385" s="121" t="s">
        <v>705</v>
      </c>
      <c r="C385" s="37">
        <f t="shared" si="95"/>
        <v>0</v>
      </c>
      <c r="D385" s="37">
        <f t="shared" si="95"/>
        <v>0</v>
      </c>
      <c r="E385" s="37">
        <f t="shared" si="95"/>
        <v>0</v>
      </c>
      <c r="F385" s="37">
        <f t="shared" si="96"/>
        <v>0</v>
      </c>
      <c r="G385" s="37">
        <f t="shared" si="97"/>
        <v>0</v>
      </c>
      <c r="H385" s="128">
        <f t="shared" si="98"/>
        <v>0</v>
      </c>
      <c r="I385" s="37"/>
      <c r="J385" s="37"/>
      <c r="K385" s="37">
        <f t="shared" ref="K385:K392" si="112">SUM(AE385:AH385)</f>
        <v>0</v>
      </c>
      <c r="L385" s="37">
        <f t="shared" si="94"/>
        <v>0</v>
      </c>
      <c r="M385" s="37">
        <f t="shared" si="99"/>
        <v>0</v>
      </c>
      <c r="N385" s="128">
        <f t="shared" si="100"/>
        <v>0</v>
      </c>
      <c r="O385" s="37"/>
      <c r="P385" s="37"/>
      <c r="Q385" s="37"/>
      <c r="R385" s="37"/>
      <c r="S385" s="37">
        <f t="shared" si="101"/>
        <v>0</v>
      </c>
      <c r="T385" s="128">
        <f t="shared" si="102"/>
        <v>0</v>
      </c>
      <c r="U385" s="37"/>
      <c r="V385" s="37"/>
      <c r="W385" s="37"/>
      <c r="X385" s="37"/>
      <c r="Y385" s="37">
        <f t="shared" si="103"/>
        <v>0</v>
      </c>
      <c r="Z385" s="128">
        <f t="shared" si="104"/>
        <v>0</v>
      </c>
      <c r="AE385" s="37"/>
      <c r="AF385" s="37"/>
      <c r="AG385" s="37"/>
      <c r="AH385" s="37"/>
      <c r="AJ385" s="281" t="e">
        <f t="shared" si="105"/>
        <v>#N/A</v>
      </c>
    </row>
    <row r="386" spans="1:36" ht="20.100000000000001" hidden="1" customHeight="1" outlineLevel="2">
      <c r="A386" s="36" t="s">
        <v>2461</v>
      </c>
      <c r="B386" s="121" t="s">
        <v>706</v>
      </c>
      <c r="C386" s="37">
        <f t="shared" si="95"/>
        <v>0</v>
      </c>
      <c r="D386" s="37">
        <f t="shared" si="95"/>
        <v>0</v>
      </c>
      <c r="E386" s="37">
        <f t="shared" si="95"/>
        <v>0</v>
      </c>
      <c r="F386" s="37">
        <f t="shared" si="96"/>
        <v>0</v>
      </c>
      <c r="G386" s="37">
        <f t="shared" si="97"/>
        <v>0</v>
      </c>
      <c r="H386" s="128">
        <f t="shared" si="98"/>
        <v>0</v>
      </c>
      <c r="I386" s="37"/>
      <c r="J386" s="37"/>
      <c r="K386" s="37">
        <f t="shared" si="112"/>
        <v>0</v>
      </c>
      <c r="L386" s="37">
        <f t="shared" si="94"/>
        <v>0</v>
      </c>
      <c r="M386" s="37">
        <f t="shared" si="99"/>
        <v>0</v>
      </c>
      <c r="N386" s="128">
        <f t="shared" si="100"/>
        <v>0</v>
      </c>
      <c r="O386" s="37"/>
      <c r="P386" s="37"/>
      <c r="Q386" s="37"/>
      <c r="R386" s="37"/>
      <c r="S386" s="37">
        <f t="shared" si="101"/>
        <v>0</v>
      </c>
      <c r="T386" s="128">
        <f t="shared" si="102"/>
        <v>0</v>
      </c>
      <c r="U386" s="37"/>
      <c r="V386" s="37"/>
      <c r="W386" s="37"/>
      <c r="X386" s="37"/>
      <c r="Y386" s="37">
        <f t="shared" si="103"/>
        <v>0</v>
      </c>
      <c r="Z386" s="128">
        <f t="shared" si="104"/>
        <v>0</v>
      </c>
      <c r="AE386" s="37"/>
      <c r="AF386" s="37"/>
      <c r="AG386" s="37"/>
      <c r="AH386" s="37"/>
      <c r="AJ386" s="281" t="e">
        <f t="shared" si="105"/>
        <v>#N/A</v>
      </c>
    </row>
    <row r="387" spans="1:36" ht="20.100000000000001" hidden="1" customHeight="1" outlineLevel="2">
      <c r="A387" s="36" t="s">
        <v>2462</v>
      </c>
      <c r="B387" s="121" t="s">
        <v>707</v>
      </c>
      <c r="C387" s="37">
        <f t="shared" si="95"/>
        <v>0</v>
      </c>
      <c r="D387" s="37">
        <f t="shared" si="95"/>
        <v>0</v>
      </c>
      <c r="E387" s="37">
        <f t="shared" si="95"/>
        <v>0</v>
      </c>
      <c r="F387" s="37">
        <f t="shared" si="96"/>
        <v>0</v>
      </c>
      <c r="G387" s="37">
        <f t="shared" si="97"/>
        <v>0</v>
      </c>
      <c r="H387" s="128">
        <f t="shared" si="98"/>
        <v>0</v>
      </c>
      <c r="I387" s="37"/>
      <c r="J387" s="37"/>
      <c r="K387" s="37">
        <f t="shared" si="112"/>
        <v>0</v>
      </c>
      <c r="L387" s="37">
        <f t="shared" si="94"/>
        <v>0</v>
      </c>
      <c r="M387" s="37">
        <f t="shared" si="99"/>
        <v>0</v>
      </c>
      <c r="N387" s="128">
        <f t="shared" si="100"/>
        <v>0</v>
      </c>
      <c r="O387" s="37"/>
      <c r="P387" s="37"/>
      <c r="Q387" s="37"/>
      <c r="R387" s="37"/>
      <c r="S387" s="37">
        <f t="shared" si="101"/>
        <v>0</v>
      </c>
      <c r="T387" s="128">
        <f t="shared" si="102"/>
        <v>0</v>
      </c>
      <c r="U387" s="37"/>
      <c r="V387" s="37"/>
      <c r="W387" s="37"/>
      <c r="X387" s="37"/>
      <c r="Y387" s="37">
        <f t="shared" si="103"/>
        <v>0</v>
      </c>
      <c r="Z387" s="128">
        <f t="shared" si="104"/>
        <v>0</v>
      </c>
      <c r="AE387" s="37"/>
      <c r="AF387" s="37"/>
      <c r="AG387" s="37"/>
      <c r="AH387" s="37"/>
      <c r="AJ387" s="281" t="e">
        <f t="shared" si="105"/>
        <v>#N/A</v>
      </c>
    </row>
    <row r="388" spans="1:36" ht="20.100000000000001" hidden="1" customHeight="1" outlineLevel="2">
      <c r="A388" s="36" t="s">
        <v>2463</v>
      </c>
      <c r="B388" s="121" t="s">
        <v>708</v>
      </c>
      <c r="C388" s="37">
        <f t="shared" si="95"/>
        <v>0</v>
      </c>
      <c r="D388" s="37">
        <f t="shared" si="95"/>
        <v>0</v>
      </c>
      <c r="E388" s="37">
        <f t="shared" si="95"/>
        <v>0</v>
      </c>
      <c r="F388" s="37">
        <f t="shared" si="96"/>
        <v>0</v>
      </c>
      <c r="G388" s="37">
        <f t="shared" si="97"/>
        <v>0</v>
      </c>
      <c r="H388" s="128">
        <f t="shared" si="98"/>
        <v>0</v>
      </c>
      <c r="I388" s="37"/>
      <c r="J388" s="37"/>
      <c r="K388" s="37">
        <f t="shared" si="112"/>
        <v>0</v>
      </c>
      <c r="L388" s="37">
        <f t="shared" si="94"/>
        <v>0</v>
      </c>
      <c r="M388" s="37">
        <f t="shared" si="99"/>
        <v>0</v>
      </c>
      <c r="N388" s="128">
        <f t="shared" si="100"/>
        <v>0</v>
      </c>
      <c r="O388" s="37"/>
      <c r="P388" s="37"/>
      <c r="Q388" s="37"/>
      <c r="R388" s="37"/>
      <c r="S388" s="37">
        <f t="shared" si="101"/>
        <v>0</v>
      </c>
      <c r="T388" s="128">
        <f t="shared" si="102"/>
        <v>0</v>
      </c>
      <c r="U388" s="37"/>
      <c r="V388" s="37"/>
      <c r="W388" s="37"/>
      <c r="X388" s="37"/>
      <c r="Y388" s="37">
        <f t="shared" si="103"/>
        <v>0</v>
      </c>
      <c r="Z388" s="128">
        <f t="shared" si="104"/>
        <v>0</v>
      </c>
      <c r="AE388" s="37"/>
      <c r="AF388" s="37"/>
      <c r="AG388" s="37"/>
      <c r="AH388" s="37"/>
      <c r="AJ388" s="281" t="e">
        <f t="shared" si="105"/>
        <v>#N/A</v>
      </c>
    </row>
    <row r="389" spans="1:36" ht="20.100000000000001" hidden="1" customHeight="1" outlineLevel="2">
      <c r="A389" s="36" t="s">
        <v>2464</v>
      </c>
      <c r="B389" s="121" t="s">
        <v>709</v>
      </c>
      <c r="C389" s="37">
        <f t="shared" si="95"/>
        <v>0</v>
      </c>
      <c r="D389" s="37">
        <f t="shared" si="95"/>
        <v>0</v>
      </c>
      <c r="E389" s="37">
        <f t="shared" si="95"/>
        <v>0</v>
      </c>
      <c r="F389" s="37">
        <f t="shared" si="96"/>
        <v>0</v>
      </c>
      <c r="G389" s="37">
        <f t="shared" si="97"/>
        <v>0</v>
      </c>
      <c r="H389" s="128">
        <f t="shared" si="98"/>
        <v>0</v>
      </c>
      <c r="I389" s="37"/>
      <c r="J389" s="37"/>
      <c r="K389" s="37">
        <f t="shared" si="112"/>
        <v>0</v>
      </c>
      <c r="L389" s="37">
        <f t="shared" ref="L389:L452" si="113">SUM(I389:K389)</f>
        <v>0</v>
      </c>
      <c r="M389" s="37">
        <f t="shared" si="99"/>
        <v>0</v>
      </c>
      <c r="N389" s="128">
        <f t="shared" si="100"/>
        <v>0</v>
      </c>
      <c r="O389" s="37"/>
      <c r="P389" s="37"/>
      <c r="Q389" s="37"/>
      <c r="R389" s="37"/>
      <c r="S389" s="37">
        <f t="shared" si="101"/>
        <v>0</v>
      </c>
      <c r="T389" s="128">
        <f t="shared" si="102"/>
        <v>0</v>
      </c>
      <c r="U389" s="37"/>
      <c r="V389" s="37"/>
      <c r="W389" s="37"/>
      <c r="X389" s="37"/>
      <c r="Y389" s="37">
        <f t="shared" si="103"/>
        <v>0</v>
      </c>
      <c r="Z389" s="128">
        <f t="shared" si="104"/>
        <v>0</v>
      </c>
      <c r="AE389" s="37"/>
      <c r="AF389" s="37"/>
      <c r="AG389" s="37"/>
      <c r="AH389" s="37"/>
      <c r="AJ389" s="281" t="e">
        <f t="shared" si="105"/>
        <v>#N/A</v>
      </c>
    </row>
    <row r="390" spans="1:36" ht="20.100000000000001" hidden="1" customHeight="1" outlineLevel="2">
      <c r="A390" s="36" t="s">
        <v>2465</v>
      </c>
      <c r="B390" s="121" t="s">
        <v>710</v>
      </c>
      <c r="C390" s="37">
        <f t="shared" si="95"/>
        <v>0</v>
      </c>
      <c r="D390" s="37">
        <f t="shared" si="95"/>
        <v>0</v>
      </c>
      <c r="E390" s="37">
        <f t="shared" si="95"/>
        <v>0</v>
      </c>
      <c r="F390" s="37">
        <f t="shared" si="96"/>
        <v>0</v>
      </c>
      <c r="G390" s="37">
        <f t="shared" si="97"/>
        <v>0</v>
      </c>
      <c r="H390" s="128">
        <f t="shared" si="98"/>
        <v>0</v>
      </c>
      <c r="I390" s="37"/>
      <c r="J390" s="37"/>
      <c r="K390" s="37">
        <f t="shared" si="112"/>
        <v>0</v>
      </c>
      <c r="L390" s="37">
        <f t="shared" si="113"/>
        <v>0</v>
      </c>
      <c r="M390" s="37">
        <f t="shared" si="99"/>
        <v>0</v>
      </c>
      <c r="N390" s="128">
        <f t="shared" si="100"/>
        <v>0</v>
      </c>
      <c r="O390" s="37"/>
      <c r="P390" s="37"/>
      <c r="Q390" s="37"/>
      <c r="R390" s="37"/>
      <c r="S390" s="37">
        <f t="shared" si="101"/>
        <v>0</v>
      </c>
      <c r="T390" s="128">
        <f t="shared" si="102"/>
        <v>0</v>
      </c>
      <c r="U390" s="37"/>
      <c r="V390" s="37"/>
      <c r="W390" s="37"/>
      <c r="X390" s="37"/>
      <c r="Y390" s="37">
        <f t="shared" si="103"/>
        <v>0</v>
      </c>
      <c r="Z390" s="128">
        <f t="shared" si="104"/>
        <v>0</v>
      </c>
      <c r="AE390" s="37"/>
      <c r="AF390" s="37"/>
      <c r="AG390" s="37"/>
      <c r="AH390" s="37"/>
      <c r="AJ390" s="281" t="e">
        <f t="shared" si="105"/>
        <v>#N/A</v>
      </c>
    </row>
    <row r="391" spans="1:36" ht="20.100000000000001" hidden="1" customHeight="1" outlineLevel="2">
      <c r="A391" s="36" t="s">
        <v>2466</v>
      </c>
      <c r="B391" s="121" t="s">
        <v>711</v>
      </c>
      <c r="C391" s="37">
        <f t="shared" ref="C391:E454" si="114">I391+O391+U391</f>
        <v>0</v>
      </c>
      <c r="D391" s="37">
        <f t="shared" si="114"/>
        <v>0</v>
      </c>
      <c r="E391" s="37">
        <f t="shared" si="114"/>
        <v>0</v>
      </c>
      <c r="F391" s="37">
        <f t="shared" ref="F391:F454" si="115">L391+R391+X391</f>
        <v>0</v>
      </c>
      <c r="G391" s="37">
        <f t="shared" ref="G391:G454" si="116">F391-C391</f>
        <v>0</v>
      </c>
      <c r="H391" s="128">
        <f t="shared" ref="H391:H454" si="117">IF(C391=0,0,G391/C391*100)</f>
        <v>0</v>
      </c>
      <c r="I391" s="37"/>
      <c r="J391" s="37"/>
      <c r="K391" s="37">
        <f t="shared" si="112"/>
        <v>0</v>
      </c>
      <c r="L391" s="37">
        <f t="shared" si="113"/>
        <v>0</v>
      </c>
      <c r="M391" s="37">
        <f t="shared" ref="M391:M454" si="118">L391-I391</f>
        <v>0</v>
      </c>
      <c r="N391" s="128">
        <f t="shared" ref="N391:N454" si="119">IF(I391=0,0,M391/I391*100)</f>
        <v>0</v>
      </c>
      <c r="O391" s="37"/>
      <c r="P391" s="37"/>
      <c r="Q391" s="37"/>
      <c r="R391" s="37"/>
      <c r="S391" s="37">
        <f t="shared" ref="S391:S454" si="120">R391-O391</f>
        <v>0</v>
      </c>
      <c r="T391" s="128">
        <f t="shared" ref="T391:T454" si="121">IF(O391=0,0,S391/O391*100)</f>
        <v>0</v>
      </c>
      <c r="U391" s="37"/>
      <c r="V391" s="37"/>
      <c r="W391" s="37"/>
      <c r="X391" s="37"/>
      <c r="Y391" s="37">
        <f t="shared" ref="Y391:Y454" si="122">X391-U391</f>
        <v>0</v>
      </c>
      <c r="Z391" s="128">
        <f t="shared" ref="Z391:Z454" si="123">IF(U391=0,0,Y391/U391*100)</f>
        <v>0</v>
      </c>
      <c r="AE391" s="37"/>
      <c r="AF391" s="37"/>
      <c r="AG391" s="37"/>
      <c r="AH391" s="37"/>
      <c r="AJ391" s="281" t="e">
        <f t="shared" ref="AJ391:AJ454" si="124">VLOOKUP($A391,$A$1374:$F$2703,3,FALSE)</f>
        <v>#N/A</v>
      </c>
    </row>
    <row r="392" spans="1:36" ht="20.100000000000001" hidden="1" customHeight="1" outlineLevel="2">
      <c r="A392" s="36" t="s">
        <v>2467</v>
      </c>
      <c r="B392" s="121" t="s">
        <v>712</v>
      </c>
      <c r="C392" s="37">
        <f t="shared" si="114"/>
        <v>34</v>
      </c>
      <c r="D392" s="37">
        <f t="shared" si="114"/>
        <v>0</v>
      </c>
      <c r="E392" s="37">
        <f t="shared" si="114"/>
        <v>0</v>
      </c>
      <c r="F392" s="37">
        <f t="shared" si="115"/>
        <v>34</v>
      </c>
      <c r="G392" s="37">
        <f t="shared" si="116"/>
        <v>0</v>
      </c>
      <c r="H392" s="128">
        <f t="shared" si="117"/>
        <v>0</v>
      </c>
      <c r="I392" s="37"/>
      <c r="J392" s="37"/>
      <c r="K392" s="37">
        <f t="shared" si="112"/>
        <v>0</v>
      </c>
      <c r="L392" s="37">
        <f t="shared" si="113"/>
        <v>0</v>
      </c>
      <c r="M392" s="37">
        <f t="shared" si="118"/>
        <v>0</v>
      </c>
      <c r="N392" s="128">
        <f t="shared" si="119"/>
        <v>0</v>
      </c>
      <c r="O392" s="37"/>
      <c r="P392" s="37"/>
      <c r="Q392" s="37"/>
      <c r="R392" s="37"/>
      <c r="S392" s="37">
        <f t="shared" si="120"/>
        <v>0</v>
      </c>
      <c r="T392" s="128">
        <f t="shared" si="121"/>
        <v>0</v>
      </c>
      <c r="U392" s="37">
        <v>34</v>
      </c>
      <c r="V392" s="37"/>
      <c r="W392" s="37"/>
      <c r="X392" s="37">
        <v>34</v>
      </c>
      <c r="Y392" s="37">
        <f t="shared" si="122"/>
        <v>0</v>
      </c>
      <c r="Z392" s="128">
        <f t="shared" si="123"/>
        <v>0</v>
      </c>
      <c r="AE392" s="37"/>
      <c r="AF392" s="37"/>
      <c r="AG392" s="37"/>
      <c r="AH392" s="37"/>
      <c r="AJ392" s="281" t="e">
        <f t="shared" si="124"/>
        <v>#N/A</v>
      </c>
    </row>
    <row r="393" spans="1:36" ht="19.5" hidden="1" customHeight="1" outlineLevel="1" collapsed="1">
      <c r="A393" s="43" t="s">
        <v>2468</v>
      </c>
      <c r="B393" s="121" t="s">
        <v>713</v>
      </c>
      <c r="C393" s="44">
        <f t="shared" si="114"/>
        <v>977</v>
      </c>
      <c r="D393" s="44">
        <f t="shared" si="114"/>
        <v>0</v>
      </c>
      <c r="E393" s="44">
        <f t="shared" si="114"/>
        <v>0</v>
      </c>
      <c r="F393" s="44">
        <f t="shared" si="115"/>
        <v>977</v>
      </c>
      <c r="G393" s="44">
        <f t="shared" si="116"/>
        <v>0</v>
      </c>
      <c r="H393" s="131">
        <f t="shared" si="117"/>
        <v>0</v>
      </c>
      <c r="I393" s="44">
        <f>SUM(I394:I395)</f>
        <v>925</v>
      </c>
      <c r="J393" s="44">
        <f>SUM(J394:J395)</f>
        <v>0</v>
      </c>
      <c r="K393" s="44">
        <f>SUM(K394:K395)</f>
        <v>0</v>
      </c>
      <c r="L393" s="44">
        <f t="shared" si="113"/>
        <v>925</v>
      </c>
      <c r="M393" s="44">
        <f t="shared" si="118"/>
        <v>0</v>
      </c>
      <c r="N393" s="131">
        <f t="shared" si="119"/>
        <v>0</v>
      </c>
      <c r="O393" s="44">
        <f>SUM(O394:O395)</f>
        <v>0</v>
      </c>
      <c r="P393" s="44">
        <f>SUM(P394:P395)</f>
        <v>0</v>
      </c>
      <c r="Q393" s="44">
        <f>SUM(Q394:Q395)</f>
        <v>0</v>
      </c>
      <c r="R393" s="44">
        <f>SUM(R394:R395)</f>
        <v>0</v>
      </c>
      <c r="S393" s="44">
        <f t="shared" si="120"/>
        <v>0</v>
      </c>
      <c r="T393" s="131">
        <f t="shared" si="121"/>
        <v>0</v>
      </c>
      <c r="U393" s="44">
        <f>SUM(U394:U395)</f>
        <v>52</v>
      </c>
      <c r="V393" s="44">
        <f>SUM(V394:V395)</f>
        <v>0</v>
      </c>
      <c r="W393" s="44">
        <f>SUM(W394:W395)</f>
        <v>0</v>
      </c>
      <c r="X393" s="44">
        <f>SUM(X394:X395)</f>
        <v>52</v>
      </c>
      <c r="Y393" s="44">
        <f t="shared" si="122"/>
        <v>0</v>
      </c>
      <c r="Z393" s="131">
        <f t="shared" si="123"/>
        <v>0</v>
      </c>
      <c r="AE393" s="44">
        <f>SUM(AE394:AE395)</f>
        <v>0</v>
      </c>
      <c r="AF393" s="44">
        <f>SUM(AF394:AF395)</f>
        <v>0</v>
      </c>
      <c r="AG393" s="44">
        <f>SUM(AG394:AG395)</f>
        <v>0</v>
      </c>
      <c r="AH393" s="44">
        <f>SUM(AH394:AH395)</f>
        <v>0</v>
      </c>
      <c r="AJ393" s="281" t="e">
        <f t="shared" si="124"/>
        <v>#N/A</v>
      </c>
    </row>
    <row r="394" spans="1:36" ht="20.100000000000001" hidden="1" customHeight="1" outlineLevel="2">
      <c r="A394" s="36" t="s">
        <v>2469</v>
      </c>
      <c r="B394" s="121" t="s">
        <v>714</v>
      </c>
      <c r="C394" s="37">
        <f t="shared" si="114"/>
        <v>127</v>
      </c>
      <c r="D394" s="37">
        <f t="shared" si="114"/>
        <v>0</v>
      </c>
      <c r="E394" s="37">
        <f t="shared" si="114"/>
        <v>0</v>
      </c>
      <c r="F394" s="37">
        <f t="shared" si="115"/>
        <v>127</v>
      </c>
      <c r="G394" s="37">
        <f t="shared" si="116"/>
        <v>0</v>
      </c>
      <c r="H394" s="128">
        <f t="shared" si="117"/>
        <v>0</v>
      </c>
      <c r="I394" s="37">
        <v>75</v>
      </c>
      <c r="J394" s="37"/>
      <c r="K394" s="37">
        <f t="shared" ref="K394:K395" si="125">SUM(AE394:AH394)</f>
        <v>0</v>
      </c>
      <c r="L394" s="37">
        <f t="shared" si="113"/>
        <v>75</v>
      </c>
      <c r="M394" s="37">
        <f t="shared" si="118"/>
        <v>0</v>
      </c>
      <c r="N394" s="128">
        <f t="shared" si="119"/>
        <v>0</v>
      </c>
      <c r="O394" s="37"/>
      <c r="P394" s="37"/>
      <c r="Q394" s="37"/>
      <c r="R394" s="37"/>
      <c r="S394" s="37">
        <f t="shared" si="120"/>
        <v>0</v>
      </c>
      <c r="T394" s="128">
        <f t="shared" si="121"/>
        <v>0</v>
      </c>
      <c r="U394" s="37">
        <v>52</v>
      </c>
      <c r="V394" s="37"/>
      <c r="W394" s="37"/>
      <c r="X394" s="37">
        <v>52</v>
      </c>
      <c r="Y394" s="37">
        <f t="shared" si="122"/>
        <v>0</v>
      </c>
      <c r="Z394" s="128">
        <f t="shared" si="123"/>
        <v>0</v>
      </c>
      <c r="AE394" s="37"/>
      <c r="AF394" s="37"/>
      <c r="AG394" s="37"/>
      <c r="AH394" s="37"/>
      <c r="AJ394" s="281" t="e">
        <f t="shared" si="124"/>
        <v>#N/A</v>
      </c>
    </row>
    <row r="395" spans="1:36" ht="20.100000000000001" hidden="1" customHeight="1" outlineLevel="2">
      <c r="A395" s="36" t="s">
        <v>2470</v>
      </c>
      <c r="B395" s="121" t="s">
        <v>715</v>
      </c>
      <c r="C395" s="37">
        <f t="shared" si="114"/>
        <v>850</v>
      </c>
      <c r="D395" s="37">
        <f t="shared" si="114"/>
        <v>0</v>
      </c>
      <c r="E395" s="37">
        <f t="shared" si="114"/>
        <v>0</v>
      </c>
      <c r="F395" s="37">
        <f t="shared" si="115"/>
        <v>850</v>
      </c>
      <c r="G395" s="37">
        <f t="shared" si="116"/>
        <v>0</v>
      </c>
      <c r="H395" s="128">
        <f t="shared" si="117"/>
        <v>0</v>
      </c>
      <c r="I395" s="37">
        <v>850</v>
      </c>
      <c r="J395" s="37"/>
      <c r="K395" s="37">
        <f t="shared" si="125"/>
        <v>0</v>
      </c>
      <c r="L395" s="37">
        <f t="shared" si="113"/>
        <v>850</v>
      </c>
      <c r="M395" s="37">
        <f t="shared" si="118"/>
        <v>0</v>
      </c>
      <c r="N395" s="128">
        <f t="shared" si="119"/>
        <v>0</v>
      </c>
      <c r="O395" s="37"/>
      <c r="P395" s="37"/>
      <c r="Q395" s="37"/>
      <c r="R395" s="37"/>
      <c r="S395" s="37">
        <f t="shared" si="120"/>
        <v>0</v>
      </c>
      <c r="T395" s="128">
        <f t="shared" si="121"/>
        <v>0</v>
      </c>
      <c r="U395" s="37"/>
      <c r="V395" s="37"/>
      <c r="W395" s="37"/>
      <c r="X395" s="37"/>
      <c r="Y395" s="37">
        <f t="shared" si="122"/>
        <v>0</v>
      </c>
      <c r="Z395" s="128">
        <f t="shared" si="123"/>
        <v>0</v>
      </c>
      <c r="AE395" s="37"/>
      <c r="AF395" s="37"/>
      <c r="AG395" s="37"/>
      <c r="AH395" s="37"/>
      <c r="AJ395" s="281" t="e">
        <f t="shared" si="124"/>
        <v>#N/A</v>
      </c>
    </row>
    <row r="396" spans="1:36" ht="19.5" customHeight="1" collapsed="1">
      <c r="A396" s="39" t="s">
        <v>2471</v>
      </c>
      <c r="B396" s="121" t="s">
        <v>716</v>
      </c>
      <c r="C396" s="40">
        <f t="shared" si="114"/>
        <v>105801</v>
      </c>
      <c r="D396" s="40">
        <f t="shared" si="114"/>
        <v>9200</v>
      </c>
      <c r="E396" s="40">
        <f t="shared" si="114"/>
        <v>-2777</v>
      </c>
      <c r="F396" s="40">
        <f t="shared" si="115"/>
        <v>112224</v>
      </c>
      <c r="G396" s="40">
        <f t="shared" si="116"/>
        <v>6423</v>
      </c>
      <c r="H396" s="129">
        <f t="shared" si="117"/>
        <v>6.0708310885530379</v>
      </c>
      <c r="I396" s="40">
        <f>SUM(I397,I402,I411,I418,I424,I428,I432,I436,I442,I449)</f>
        <v>94721</v>
      </c>
      <c r="J396" s="40">
        <f>SUM(J397,J402,J411,J418,J424,J428,J432,J436,J442,J449)</f>
        <v>9200</v>
      </c>
      <c r="K396" s="40">
        <f>SUM(K397,K402,K411,K418,K424,K428,K432,K436,K442,K449)</f>
        <v>-2820</v>
      </c>
      <c r="L396" s="40">
        <f>SUM(L397,L402,L411,L418,L424,L428,L432,L436,L442,L449)</f>
        <v>101101</v>
      </c>
      <c r="M396" s="40">
        <f t="shared" si="118"/>
        <v>6380</v>
      </c>
      <c r="N396" s="129">
        <f t="shared" si="119"/>
        <v>6.7355707815584713</v>
      </c>
      <c r="O396" s="40">
        <f>SUM(O397,O402,O411,O418,O424,O428,O432,O436,O442,O449)</f>
        <v>0</v>
      </c>
      <c r="P396" s="40">
        <f>SUM(P397,P402,P411,P418,P424,P428,P432,P436,P442,P449)</f>
        <v>0</v>
      </c>
      <c r="Q396" s="40">
        <f>SUM(Q397,Q402,Q411,Q418,Q424,Q428,Q432,Q436,Q442,Q449)</f>
        <v>80</v>
      </c>
      <c r="R396" s="40">
        <f>SUM(R397,R402,R411,R418,R424,R428,R432,R436,R442,R449)</f>
        <v>80</v>
      </c>
      <c r="S396" s="40">
        <f t="shared" si="120"/>
        <v>80</v>
      </c>
      <c r="T396" s="129">
        <f t="shared" si="121"/>
        <v>0</v>
      </c>
      <c r="U396" s="40">
        <f>SUM(U397,U402,U411,U418,U424,U428,U432,U436,U442,U449)</f>
        <v>11080</v>
      </c>
      <c r="V396" s="40">
        <f>SUM(V397,V402,V411,V418,V424,V428,V432,V436,V442,V449)</f>
        <v>0</v>
      </c>
      <c r="W396" s="40">
        <f>SUM(W397,W402,W411,W418,W424,W428,W432,W436,W442,W449)</f>
        <v>-37</v>
      </c>
      <c r="X396" s="40">
        <f>SUM(X397,X402,X411,X418,X424,X428,X432,X436,X442,X449)</f>
        <v>11043</v>
      </c>
      <c r="Y396" s="40">
        <f t="shared" si="122"/>
        <v>-37</v>
      </c>
      <c r="Z396" s="129">
        <f t="shared" si="123"/>
        <v>-0.33393501805054154</v>
      </c>
      <c r="AE396" s="40">
        <f>SUM(AE397,AE402,AE411,AE418,AE424,AE428,AE432,AE436,AE442,AE449)</f>
        <v>-4200</v>
      </c>
      <c r="AF396" s="40">
        <f>SUM(AF397,AF402,AF411,AF418,AF424,AF428,AF432,AF436,AF442,AF449)</f>
        <v>1380</v>
      </c>
      <c r="AG396" s="40">
        <f>SUM(AG397,AG402,AG411,AG418,AG424,AG428,AG432,AG436,AG442,AG449)</f>
        <v>0</v>
      </c>
      <c r="AH396" s="40">
        <f>SUM(AH397,AH402,AH411,AH418,AH424,AH428,AH432,AH436,AH442,AH449)</f>
        <v>0</v>
      </c>
      <c r="AJ396" s="281" t="e">
        <f t="shared" si="124"/>
        <v>#N/A</v>
      </c>
    </row>
    <row r="397" spans="1:36" ht="19.5" hidden="1" customHeight="1" outlineLevel="1" collapsed="1">
      <c r="A397" s="43" t="s">
        <v>2472</v>
      </c>
      <c r="B397" s="121" t="s">
        <v>717</v>
      </c>
      <c r="C397" s="44">
        <f t="shared" si="114"/>
        <v>1357</v>
      </c>
      <c r="D397" s="44">
        <f t="shared" si="114"/>
        <v>500</v>
      </c>
      <c r="E397" s="44">
        <f t="shared" si="114"/>
        <v>-504</v>
      </c>
      <c r="F397" s="44">
        <f t="shared" si="115"/>
        <v>1353</v>
      </c>
      <c r="G397" s="44">
        <f t="shared" si="116"/>
        <v>-4</v>
      </c>
      <c r="H397" s="131">
        <f t="shared" si="117"/>
        <v>-0.29476787030213708</v>
      </c>
      <c r="I397" s="44">
        <f>SUM(I398:I401)</f>
        <v>1062</v>
      </c>
      <c r="J397" s="44">
        <f>SUM(J398:J401)</f>
        <v>500</v>
      </c>
      <c r="K397" s="44">
        <f>SUM(K398:K401)</f>
        <v>-500</v>
      </c>
      <c r="L397" s="44">
        <f t="shared" si="113"/>
        <v>1062</v>
      </c>
      <c r="M397" s="44">
        <f t="shared" si="118"/>
        <v>0</v>
      </c>
      <c r="N397" s="131">
        <f t="shared" si="119"/>
        <v>0</v>
      </c>
      <c r="O397" s="44">
        <f>SUM(O398:O401)</f>
        <v>0</v>
      </c>
      <c r="P397" s="44">
        <f>SUM(P398:P401)</f>
        <v>0</v>
      </c>
      <c r="Q397" s="44">
        <f>SUM(Q398:Q401)</f>
        <v>0</v>
      </c>
      <c r="R397" s="44">
        <f>SUM(R398:R401)</f>
        <v>0</v>
      </c>
      <c r="S397" s="44">
        <f t="shared" si="120"/>
        <v>0</v>
      </c>
      <c r="T397" s="131">
        <f t="shared" si="121"/>
        <v>0</v>
      </c>
      <c r="U397" s="44">
        <f>SUM(U398:U401)</f>
        <v>295</v>
      </c>
      <c r="V397" s="44">
        <f>SUM(V398:V401)</f>
        <v>0</v>
      </c>
      <c r="W397" s="44">
        <f>SUM(W398:W401)</f>
        <v>-4</v>
      </c>
      <c r="X397" s="44">
        <f>SUM(X398:X401)</f>
        <v>291</v>
      </c>
      <c r="Y397" s="44">
        <f t="shared" si="122"/>
        <v>-4</v>
      </c>
      <c r="Z397" s="131">
        <f t="shared" si="123"/>
        <v>-1.3559322033898304</v>
      </c>
      <c r="AE397" s="44">
        <f>SUM(AE398:AE401)</f>
        <v>-500</v>
      </c>
      <c r="AF397" s="44">
        <f>SUM(AF398:AF401)</f>
        <v>0</v>
      </c>
      <c r="AG397" s="44">
        <f>SUM(AG398:AG401)</f>
        <v>0</v>
      </c>
      <c r="AH397" s="44">
        <f>SUM(AH398:AH401)</f>
        <v>0</v>
      </c>
      <c r="AJ397" s="281" t="e">
        <f t="shared" si="124"/>
        <v>#N/A</v>
      </c>
    </row>
    <row r="398" spans="1:36" ht="20.100000000000001" hidden="1" customHeight="1" outlineLevel="2">
      <c r="A398" s="36" t="s">
        <v>2473</v>
      </c>
      <c r="B398" s="121" t="s">
        <v>706</v>
      </c>
      <c r="C398" s="37">
        <f t="shared" si="114"/>
        <v>266</v>
      </c>
      <c r="D398" s="37">
        <f t="shared" si="114"/>
        <v>0</v>
      </c>
      <c r="E398" s="37">
        <f t="shared" si="114"/>
        <v>0</v>
      </c>
      <c r="F398" s="37">
        <f t="shared" si="115"/>
        <v>266</v>
      </c>
      <c r="G398" s="37">
        <f t="shared" si="116"/>
        <v>0</v>
      </c>
      <c r="H398" s="128">
        <f t="shared" si="117"/>
        <v>0</v>
      </c>
      <c r="I398" s="37">
        <v>185</v>
      </c>
      <c r="J398" s="37"/>
      <c r="K398" s="37">
        <f t="shared" ref="K398:K401" si="126">SUM(AE398:AH398)</f>
        <v>0</v>
      </c>
      <c r="L398" s="37">
        <f t="shared" si="113"/>
        <v>185</v>
      </c>
      <c r="M398" s="37">
        <f t="shared" si="118"/>
        <v>0</v>
      </c>
      <c r="N398" s="128">
        <f t="shared" si="119"/>
        <v>0</v>
      </c>
      <c r="O398" s="37"/>
      <c r="P398" s="37"/>
      <c r="Q398" s="37"/>
      <c r="R398" s="37"/>
      <c r="S398" s="37">
        <f t="shared" si="120"/>
        <v>0</v>
      </c>
      <c r="T398" s="128">
        <f t="shared" si="121"/>
        <v>0</v>
      </c>
      <c r="U398" s="37">
        <v>81</v>
      </c>
      <c r="V398" s="37"/>
      <c r="W398" s="37"/>
      <c r="X398" s="37">
        <v>81</v>
      </c>
      <c r="Y398" s="37">
        <f t="shared" si="122"/>
        <v>0</v>
      </c>
      <c r="Z398" s="128">
        <f t="shared" si="123"/>
        <v>0</v>
      </c>
      <c r="AE398" s="37"/>
      <c r="AF398" s="37"/>
      <c r="AG398" s="37"/>
      <c r="AH398" s="37"/>
      <c r="AJ398" s="281" t="e">
        <f t="shared" si="124"/>
        <v>#N/A</v>
      </c>
    </row>
    <row r="399" spans="1:36" ht="20.100000000000001" hidden="1" customHeight="1" outlineLevel="2">
      <c r="A399" s="36" t="s">
        <v>2474</v>
      </c>
      <c r="B399" s="121" t="s">
        <v>718</v>
      </c>
      <c r="C399" s="37">
        <f t="shared" si="114"/>
        <v>462</v>
      </c>
      <c r="D399" s="37">
        <f t="shared" si="114"/>
        <v>0</v>
      </c>
      <c r="E399" s="37">
        <f t="shared" si="114"/>
        <v>-4</v>
      </c>
      <c r="F399" s="37">
        <f t="shared" si="115"/>
        <v>458</v>
      </c>
      <c r="G399" s="37">
        <f t="shared" si="116"/>
        <v>-4</v>
      </c>
      <c r="H399" s="128">
        <f t="shared" si="117"/>
        <v>-0.86580086580086579</v>
      </c>
      <c r="I399" s="37">
        <v>248</v>
      </c>
      <c r="J399" s="37"/>
      <c r="K399" s="37">
        <f t="shared" si="126"/>
        <v>0</v>
      </c>
      <c r="L399" s="37">
        <f t="shared" si="113"/>
        <v>248</v>
      </c>
      <c r="M399" s="37">
        <f t="shared" si="118"/>
        <v>0</v>
      </c>
      <c r="N399" s="128">
        <f t="shared" si="119"/>
        <v>0</v>
      </c>
      <c r="O399" s="37"/>
      <c r="P399" s="37"/>
      <c r="Q399" s="37"/>
      <c r="R399" s="37"/>
      <c r="S399" s="37">
        <f t="shared" si="120"/>
        <v>0</v>
      </c>
      <c r="T399" s="128">
        <f t="shared" si="121"/>
        <v>0</v>
      </c>
      <c r="U399" s="37">
        <v>214</v>
      </c>
      <c r="V399" s="37"/>
      <c r="W399" s="37">
        <v>-4</v>
      </c>
      <c r="X399" s="37">
        <v>210</v>
      </c>
      <c r="Y399" s="37">
        <f t="shared" si="122"/>
        <v>-4</v>
      </c>
      <c r="Z399" s="128">
        <f t="shared" si="123"/>
        <v>-1.8691588785046727</v>
      </c>
      <c r="AE399" s="37"/>
      <c r="AF399" s="37"/>
      <c r="AG399" s="37"/>
      <c r="AH399" s="37"/>
      <c r="AJ399" s="281">
        <f t="shared" si="124"/>
        <v>-9</v>
      </c>
    </row>
    <row r="400" spans="1:36" ht="20.100000000000001" hidden="1" customHeight="1" outlineLevel="2">
      <c r="A400" s="36" t="s">
        <v>2475</v>
      </c>
      <c r="B400" s="121" t="s">
        <v>719</v>
      </c>
      <c r="C400" s="37">
        <f t="shared" si="114"/>
        <v>0</v>
      </c>
      <c r="D400" s="37">
        <f t="shared" si="114"/>
        <v>0</v>
      </c>
      <c r="E400" s="37">
        <f t="shared" si="114"/>
        <v>0</v>
      </c>
      <c r="F400" s="37">
        <f t="shared" si="115"/>
        <v>0</v>
      </c>
      <c r="G400" s="37">
        <f t="shared" si="116"/>
        <v>0</v>
      </c>
      <c r="H400" s="128">
        <f t="shared" si="117"/>
        <v>0</v>
      </c>
      <c r="I400" s="37">
        <v>0</v>
      </c>
      <c r="J400" s="37"/>
      <c r="K400" s="37">
        <f t="shared" si="126"/>
        <v>0</v>
      </c>
      <c r="L400" s="37">
        <f t="shared" si="113"/>
        <v>0</v>
      </c>
      <c r="M400" s="37">
        <f t="shared" si="118"/>
        <v>0</v>
      </c>
      <c r="N400" s="128">
        <f t="shared" si="119"/>
        <v>0</v>
      </c>
      <c r="O400" s="37"/>
      <c r="P400" s="37"/>
      <c r="Q400" s="37"/>
      <c r="R400" s="37"/>
      <c r="S400" s="37">
        <f t="shared" si="120"/>
        <v>0</v>
      </c>
      <c r="T400" s="128">
        <f t="shared" si="121"/>
        <v>0</v>
      </c>
      <c r="U400" s="37"/>
      <c r="V400" s="37"/>
      <c r="W400" s="37"/>
      <c r="X400" s="37"/>
      <c r="Y400" s="37">
        <f t="shared" si="122"/>
        <v>0</v>
      </c>
      <c r="Z400" s="128">
        <f t="shared" si="123"/>
        <v>0</v>
      </c>
      <c r="AE400" s="37"/>
      <c r="AF400" s="37"/>
      <c r="AG400" s="37"/>
      <c r="AH400" s="37"/>
      <c r="AJ400" s="281" t="e">
        <f t="shared" si="124"/>
        <v>#N/A</v>
      </c>
    </row>
    <row r="401" spans="1:36" ht="20.100000000000001" hidden="1" customHeight="1" outlineLevel="2">
      <c r="A401" s="36" t="s">
        <v>2476</v>
      </c>
      <c r="B401" s="121" t="s">
        <v>720</v>
      </c>
      <c r="C401" s="37">
        <f t="shared" si="114"/>
        <v>629</v>
      </c>
      <c r="D401" s="37">
        <f t="shared" si="114"/>
        <v>500</v>
      </c>
      <c r="E401" s="37">
        <f t="shared" si="114"/>
        <v>-500</v>
      </c>
      <c r="F401" s="37">
        <f t="shared" si="115"/>
        <v>629</v>
      </c>
      <c r="G401" s="37">
        <f t="shared" si="116"/>
        <v>0</v>
      </c>
      <c r="H401" s="128">
        <f t="shared" si="117"/>
        <v>0</v>
      </c>
      <c r="I401" s="37">
        <v>629</v>
      </c>
      <c r="J401" s="37">
        <v>500</v>
      </c>
      <c r="K401" s="37">
        <f t="shared" si="126"/>
        <v>-500</v>
      </c>
      <c r="L401" s="37">
        <f t="shared" si="113"/>
        <v>629</v>
      </c>
      <c r="M401" s="37">
        <f t="shared" si="118"/>
        <v>0</v>
      </c>
      <c r="N401" s="128">
        <f t="shared" si="119"/>
        <v>0</v>
      </c>
      <c r="O401" s="37"/>
      <c r="P401" s="37"/>
      <c r="Q401" s="37"/>
      <c r="R401" s="37"/>
      <c r="S401" s="37">
        <f t="shared" si="120"/>
        <v>0</v>
      </c>
      <c r="T401" s="128">
        <f t="shared" si="121"/>
        <v>0</v>
      </c>
      <c r="U401" s="37"/>
      <c r="V401" s="37"/>
      <c r="W401" s="37"/>
      <c r="X401" s="37"/>
      <c r="Y401" s="37">
        <f t="shared" si="122"/>
        <v>0</v>
      </c>
      <c r="Z401" s="128">
        <f t="shared" si="123"/>
        <v>0</v>
      </c>
      <c r="AE401" s="37">
        <v>-500</v>
      </c>
      <c r="AF401" s="37"/>
      <c r="AG401" s="37"/>
      <c r="AH401" s="37"/>
      <c r="AJ401" s="281" t="e">
        <f t="shared" si="124"/>
        <v>#N/A</v>
      </c>
    </row>
    <row r="402" spans="1:36" ht="19.5" hidden="1" customHeight="1" outlineLevel="1" collapsed="1">
      <c r="A402" s="43" t="s">
        <v>2477</v>
      </c>
      <c r="B402" s="121" t="s">
        <v>721</v>
      </c>
      <c r="C402" s="44">
        <f t="shared" si="114"/>
        <v>90969</v>
      </c>
      <c r="D402" s="44">
        <f t="shared" si="114"/>
        <v>8700</v>
      </c>
      <c r="E402" s="44">
        <f t="shared" si="114"/>
        <v>-3645</v>
      </c>
      <c r="F402" s="44">
        <f t="shared" si="115"/>
        <v>96024</v>
      </c>
      <c r="G402" s="44">
        <f t="shared" si="116"/>
        <v>5055</v>
      </c>
      <c r="H402" s="131">
        <f t="shared" si="117"/>
        <v>5.556838043729182</v>
      </c>
      <c r="I402" s="44">
        <f>SUM(I403:I410)</f>
        <v>80222</v>
      </c>
      <c r="J402" s="44">
        <f>SUM(J403:J410)</f>
        <v>8700</v>
      </c>
      <c r="K402" s="44">
        <f>SUM(K403:K410)</f>
        <v>-3614</v>
      </c>
      <c r="L402" s="44">
        <f t="shared" si="113"/>
        <v>85308</v>
      </c>
      <c r="M402" s="44">
        <f t="shared" si="118"/>
        <v>5086</v>
      </c>
      <c r="N402" s="131">
        <f t="shared" si="119"/>
        <v>6.3399067587444851</v>
      </c>
      <c r="O402" s="44">
        <f>SUM(O403:O410)</f>
        <v>0</v>
      </c>
      <c r="P402" s="44">
        <f>SUM(P403:P410)</f>
        <v>0</v>
      </c>
      <c r="Q402" s="44">
        <f>SUM(Q403:Q410)</f>
        <v>0</v>
      </c>
      <c r="R402" s="44">
        <f>SUM(R403:R410)</f>
        <v>0</v>
      </c>
      <c r="S402" s="44">
        <f t="shared" si="120"/>
        <v>0</v>
      </c>
      <c r="T402" s="131">
        <f t="shared" si="121"/>
        <v>0</v>
      </c>
      <c r="U402" s="44">
        <f>SUM(U403:U410)</f>
        <v>10747</v>
      </c>
      <c r="V402" s="44">
        <f>SUM(V403:V410)</f>
        <v>0</v>
      </c>
      <c r="W402" s="44">
        <f>SUM(W403:W410)</f>
        <v>-31</v>
      </c>
      <c r="X402" s="44">
        <f>SUM(X403:X410)</f>
        <v>10716</v>
      </c>
      <c r="Y402" s="44">
        <f t="shared" si="122"/>
        <v>-31</v>
      </c>
      <c r="Z402" s="131">
        <f t="shared" si="123"/>
        <v>-0.28845259142086166</v>
      </c>
      <c r="AE402" s="44">
        <f>SUM(AE403:AE410)</f>
        <v>-3700</v>
      </c>
      <c r="AF402" s="44">
        <f>SUM(AF403:AF410)</f>
        <v>86</v>
      </c>
      <c r="AG402" s="44">
        <f>SUM(AG403:AG410)</f>
        <v>0</v>
      </c>
      <c r="AH402" s="44">
        <f>SUM(AH403:AH410)</f>
        <v>0</v>
      </c>
      <c r="AJ402" s="281" t="e">
        <f t="shared" si="124"/>
        <v>#N/A</v>
      </c>
    </row>
    <row r="403" spans="1:36" ht="20.100000000000001" hidden="1" customHeight="1" outlineLevel="2">
      <c r="A403" s="36" t="s">
        <v>2478</v>
      </c>
      <c r="B403" s="121" t="s">
        <v>722</v>
      </c>
      <c r="C403" s="37">
        <f t="shared" si="114"/>
        <v>3684</v>
      </c>
      <c r="D403" s="37">
        <f t="shared" si="114"/>
        <v>0</v>
      </c>
      <c r="E403" s="37">
        <f t="shared" si="114"/>
        <v>-20</v>
      </c>
      <c r="F403" s="37">
        <f t="shared" si="115"/>
        <v>3664</v>
      </c>
      <c r="G403" s="37">
        <f t="shared" si="116"/>
        <v>-20</v>
      </c>
      <c r="H403" s="128">
        <f t="shared" si="117"/>
        <v>-0.54288816503800219</v>
      </c>
      <c r="I403" s="37">
        <v>2330</v>
      </c>
      <c r="J403" s="37"/>
      <c r="K403" s="37">
        <f t="shared" ref="K403:K410" si="127">SUM(AE403:AH403)</f>
        <v>0</v>
      </c>
      <c r="L403" s="37">
        <f t="shared" si="113"/>
        <v>2330</v>
      </c>
      <c r="M403" s="37">
        <f t="shared" si="118"/>
        <v>0</v>
      </c>
      <c r="N403" s="128">
        <f t="shared" si="119"/>
        <v>0</v>
      </c>
      <c r="O403" s="37"/>
      <c r="P403" s="37"/>
      <c r="Q403" s="37"/>
      <c r="R403" s="37"/>
      <c r="S403" s="37">
        <f t="shared" si="120"/>
        <v>0</v>
      </c>
      <c r="T403" s="128">
        <f t="shared" si="121"/>
        <v>0</v>
      </c>
      <c r="U403" s="230">
        <f>354+1000</f>
        <v>1354</v>
      </c>
      <c r="V403" s="230"/>
      <c r="W403" s="230">
        <v>-20</v>
      </c>
      <c r="X403" s="230">
        <v>1334</v>
      </c>
      <c r="Y403" s="37">
        <f t="shared" si="122"/>
        <v>-20</v>
      </c>
      <c r="Z403" s="128">
        <f t="shared" si="123"/>
        <v>-1.4771048744460855</v>
      </c>
      <c r="AE403" s="37"/>
      <c r="AF403" s="37"/>
      <c r="AG403" s="37"/>
      <c r="AH403" s="37"/>
      <c r="AJ403" s="281" t="e">
        <f t="shared" si="124"/>
        <v>#N/A</v>
      </c>
    </row>
    <row r="404" spans="1:36" ht="20.100000000000001" hidden="1" customHeight="1" outlineLevel="2">
      <c r="A404" s="36" t="s">
        <v>2479</v>
      </c>
      <c r="B404" s="121" t="s">
        <v>723</v>
      </c>
      <c r="C404" s="37">
        <f t="shared" si="114"/>
        <v>6696</v>
      </c>
      <c r="D404" s="37">
        <f t="shared" si="114"/>
        <v>0</v>
      </c>
      <c r="E404" s="37">
        <f t="shared" si="114"/>
        <v>0</v>
      </c>
      <c r="F404" s="37">
        <f t="shared" si="115"/>
        <v>6696</v>
      </c>
      <c r="G404" s="37">
        <f t="shared" si="116"/>
        <v>0</v>
      </c>
      <c r="H404" s="128">
        <f t="shared" si="117"/>
        <v>0</v>
      </c>
      <c r="I404" s="37">
        <v>761</v>
      </c>
      <c r="J404" s="37"/>
      <c r="K404" s="37">
        <f t="shared" si="127"/>
        <v>0</v>
      </c>
      <c r="L404" s="37">
        <f t="shared" si="113"/>
        <v>761</v>
      </c>
      <c r="M404" s="37">
        <f t="shared" si="118"/>
        <v>0</v>
      </c>
      <c r="N404" s="128">
        <f t="shared" si="119"/>
        <v>0</v>
      </c>
      <c r="O404" s="37"/>
      <c r="P404" s="37"/>
      <c r="Q404" s="37"/>
      <c r="R404" s="37"/>
      <c r="S404" s="37">
        <f t="shared" si="120"/>
        <v>0</v>
      </c>
      <c r="T404" s="128">
        <f t="shared" si="121"/>
        <v>0</v>
      </c>
      <c r="U404" s="38">
        <f>6205-270</f>
        <v>5935</v>
      </c>
      <c r="V404" s="37"/>
      <c r="W404" s="37"/>
      <c r="X404" s="38">
        <f>6205-270</f>
        <v>5935</v>
      </c>
      <c r="Y404" s="37">
        <f t="shared" si="122"/>
        <v>0</v>
      </c>
      <c r="Z404" s="128">
        <f t="shared" si="123"/>
        <v>0</v>
      </c>
      <c r="AE404" s="37"/>
      <c r="AF404" s="37"/>
      <c r="AG404" s="37"/>
      <c r="AH404" s="37"/>
      <c r="AJ404" s="281" t="e">
        <f t="shared" si="124"/>
        <v>#N/A</v>
      </c>
    </row>
    <row r="405" spans="1:36" ht="20.100000000000001" hidden="1" customHeight="1" outlineLevel="2">
      <c r="A405" s="36" t="s">
        <v>2070</v>
      </c>
      <c r="B405" s="121" t="s">
        <v>724</v>
      </c>
      <c r="C405" s="37">
        <f t="shared" si="114"/>
        <v>16075</v>
      </c>
      <c r="D405" s="37">
        <f t="shared" si="114"/>
        <v>753</v>
      </c>
      <c r="E405" s="37">
        <f t="shared" si="114"/>
        <v>-750</v>
      </c>
      <c r="F405" s="37">
        <f t="shared" si="115"/>
        <v>16078</v>
      </c>
      <c r="G405" s="37">
        <f t="shared" si="116"/>
        <v>3</v>
      </c>
      <c r="H405" s="128">
        <f t="shared" si="117"/>
        <v>1.8662519440124418E-2</v>
      </c>
      <c r="I405" s="37">
        <v>13027</v>
      </c>
      <c r="J405" s="37">
        <v>753</v>
      </c>
      <c r="K405" s="37">
        <f t="shared" si="127"/>
        <v>-750</v>
      </c>
      <c r="L405" s="37">
        <f t="shared" si="113"/>
        <v>13030</v>
      </c>
      <c r="M405" s="37">
        <f t="shared" si="118"/>
        <v>3</v>
      </c>
      <c r="N405" s="128">
        <f t="shared" si="119"/>
        <v>2.3029093421355645E-2</v>
      </c>
      <c r="O405" s="37"/>
      <c r="P405" s="37"/>
      <c r="Q405" s="37"/>
      <c r="R405" s="37"/>
      <c r="S405" s="37">
        <f t="shared" si="120"/>
        <v>0</v>
      </c>
      <c r="T405" s="128">
        <f t="shared" si="121"/>
        <v>0</v>
      </c>
      <c r="U405" s="38">
        <f>3135-87</f>
        <v>3048</v>
      </c>
      <c r="V405" s="37"/>
      <c r="W405" s="37"/>
      <c r="X405" s="38">
        <f>3135-87</f>
        <v>3048</v>
      </c>
      <c r="Y405" s="37">
        <f t="shared" si="122"/>
        <v>0</v>
      </c>
      <c r="Z405" s="128">
        <f t="shared" si="123"/>
        <v>0</v>
      </c>
      <c r="AE405" s="37">
        <v>-753</v>
      </c>
      <c r="AF405" s="37">
        <v>3</v>
      </c>
      <c r="AG405" s="37"/>
      <c r="AH405" s="37"/>
      <c r="AJ405" s="281">
        <f t="shared" si="124"/>
        <v>-66</v>
      </c>
    </row>
    <row r="406" spans="1:36" ht="20.100000000000001" hidden="1" customHeight="1" outlineLevel="2">
      <c r="A406" s="36" t="s">
        <v>2071</v>
      </c>
      <c r="B406" s="121" t="s">
        <v>725</v>
      </c>
      <c r="C406" s="37">
        <f t="shared" si="114"/>
        <v>32586</v>
      </c>
      <c r="D406" s="37">
        <f t="shared" si="114"/>
        <v>2947</v>
      </c>
      <c r="E406" s="37">
        <f t="shared" si="114"/>
        <v>-2864</v>
      </c>
      <c r="F406" s="37">
        <f t="shared" si="115"/>
        <v>32669</v>
      </c>
      <c r="G406" s="37">
        <f t="shared" si="116"/>
        <v>83</v>
      </c>
      <c r="H406" s="128">
        <f t="shared" si="117"/>
        <v>0.25471061191922911</v>
      </c>
      <c r="I406" s="37">
        <v>32492</v>
      </c>
      <c r="J406" s="37">
        <v>2947</v>
      </c>
      <c r="K406" s="37">
        <f t="shared" si="127"/>
        <v>-2864</v>
      </c>
      <c r="L406" s="37">
        <f t="shared" si="113"/>
        <v>32575</v>
      </c>
      <c r="M406" s="37">
        <f t="shared" si="118"/>
        <v>83</v>
      </c>
      <c r="N406" s="128">
        <f t="shared" si="119"/>
        <v>0.25544749476794287</v>
      </c>
      <c r="O406" s="37"/>
      <c r="P406" s="37"/>
      <c r="Q406" s="37"/>
      <c r="R406" s="37"/>
      <c r="S406" s="37">
        <f t="shared" si="120"/>
        <v>0</v>
      </c>
      <c r="T406" s="128">
        <f t="shared" si="121"/>
        <v>0</v>
      </c>
      <c r="U406" s="37">
        <v>94</v>
      </c>
      <c r="V406" s="37"/>
      <c r="W406" s="37"/>
      <c r="X406" s="37">
        <v>94</v>
      </c>
      <c r="Y406" s="37">
        <f t="shared" si="122"/>
        <v>0</v>
      </c>
      <c r="Z406" s="128">
        <f t="shared" si="123"/>
        <v>0</v>
      </c>
      <c r="AE406" s="37">
        <v>-2947</v>
      </c>
      <c r="AF406" s="37">
        <v>83</v>
      </c>
      <c r="AG406" s="37"/>
      <c r="AH406" s="37"/>
      <c r="AJ406" s="281" t="e">
        <f t="shared" si="124"/>
        <v>#N/A</v>
      </c>
    </row>
    <row r="407" spans="1:36" ht="20.100000000000001" hidden="1" customHeight="1" outlineLevel="2">
      <c r="A407" s="36" t="s">
        <v>2480</v>
      </c>
      <c r="B407" s="121" t="s">
        <v>726</v>
      </c>
      <c r="C407" s="37">
        <f t="shared" si="114"/>
        <v>29598</v>
      </c>
      <c r="D407" s="37">
        <f t="shared" si="114"/>
        <v>5000</v>
      </c>
      <c r="E407" s="37">
        <f t="shared" si="114"/>
        <v>0</v>
      </c>
      <c r="F407" s="37">
        <f t="shared" si="115"/>
        <v>34598</v>
      </c>
      <c r="G407" s="37">
        <f t="shared" si="116"/>
        <v>5000</v>
      </c>
      <c r="H407" s="128">
        <f t="shared" si="117"/>
        <v>16.893033313061693</v>
      </c>
      <c r="I407" s="37">
        <v>29598</v>
      </c>
      <c r="J407" s="37">
        <v>5000</v>
      </c>
      <c r="K407" s="37">
        <f t="shared" si="127"/>
        <v>0</v>
      </c>
      <c r="L407" s="37">
        <f t="shared" si="113"/>
        <v>34598</v>
      </c>
      <c r="M407" s="37">
        <f t="shared" si="118"/>
        <v>5000</v>
      </c>
      <c r="N407" s="128">
        <f t="shared" si="119"/>
        <v>16.893033313061693</v>
      </c>
      <c r="O407" s="37"/>
      <c r="P407" s="37"/>
      <c r="Q407" s="37"/>
      <c r="R407" s="37"/>
      <c r="S407" s="37">
        <f t="shared" si="120"/>
        <v>0</v>
      </c>
      <c r="T407" s="128">
        <f t="shared" si="121"/>
        <v>0</v>
      </c>
      <c r="U407" s="37"/>
      <c r="V407" s="37"/>
      <c r="W407" s="37"/>
      <c r="X407" s="37"/>
      <c r="Y407" s="37">
        <f t="shared" si="122"/>
        <v>0</v>
      </c>
      <c r="Z407" s="128">
        <f t="shared" si="123"/>
        <v>0</v>
      </c>
      <c r="AE407" s="37"/>
      <c r="AF407" s="37"/>
      <c r="AG407" s="37"/>
      <c r="AH407" s="37"/>
      <c r="AJ407" s="281" t="e">
        <f t="shared" si="124"/>
        <v>#N/A</v>
      </c>
    </row>
    <row r="408" spans="1:36" ht="20.100000000000001" hidden="1" customHeight="1" outlineLevel="2">
      <c r="A408" s="36" t="s">
        <v>2481</v>
      </c>
      <c r="B408" s="121" t="s">
        <v>727</v>
      </c>
      <c r="C408" s="37">
        <f t="shared" si="114"/>
        <v>0</v>
      </c>
      <c r="D408" s="37">
        <f t="shared" si="114"/>
        <v>0</v>
      </c>
      <c r="E408" s="37">
        <f t="shared" si="114"/>
        <v>0</v>
      </c>
      <c r="F408" s="37">
        <f t="shared" si="115"/>
        <v>0</v>
      </c>
      <c r="G408" s="37">
        <f t="shared" si="116"/>
        <v>0</v>
      </c>
      <c r="H408" s="128">
        <f t="shared" si="117"/>
        <v>0</v>
      </c>
      <c r="I408" s="37">
        <v>0</v>
      </c>
      <c r="J408" s="37"/>
      <c r="K408" s="37">
        <f t="shared" si="127"/>
        <v>0</v>
      </c>
      <c r="L408" s="37">
        <f t="shared" si="113"/>
        <v>0</v>
      </c>
      <c r="M408" s="37">
        <f t="shared" si="118"/>
        <v>0</v>
      </c>
      <c r="N408" s="128">
        <f t="shared" si="119"/>
        <v>0</v>
      </c>
      <c r="O408" s="37"/>
      <c r="P408" s="37"/>
      <c r="Q408" s="37"/>
      <c r="R408" s="37"/>
      <c r="S408" s="37">
        <f t="shared" si="120"/>
        <v>0</v>
      </c>
      <c r="T408" s="128">
        <f t="shared" si="121"/>
        <v>0</v>
      </c>
      <c r="U408" s="37"/>
      <c r="V408" s="37"/>
      <c r="W408" s="37"/>
      <c r="X408" s="37"/>
      <c r="Y408" s="37">
        <f t="shared" si="122"/>
        <v>0</v>
      </c>
      <c r="Z408" s="128">
        <f t="shared" si="123"/>
        <v>0</v>
      </c>
      <c r="AE408" s="37"/>
      <c r="AF408" s="37"/>
      <c r="AG408" s="37"/>
      <c r="AH408" s="37"/>
      <c r="AJ408" s="281" t="e">
        <f t="shared" si="124"/>
        <v>#N/A</v>
      </c>
    </row>
    <row r="409" spans="1:36" ht="20.100000000000001" hidden="1" customHeight="1" outlineLevel="2">
      <c r="A409" s="36" t="s">
        <v>2482</v>
      </c>
      <c r="B409" s="121" t="s">
        <v>728</v>
      </c>
      <c r="C409" s="37">
        <f t="shared" si="114"/>
        <v>0</v>
      </c>
      <c r="D409" s="37">
        <f t="shared" si="114"/>
        <v>0</v>
      </c>
      <c r="E409" s="37">
        <f t="shared" si="114"/>
        <v>0</v>
      </c>
      <c r="F409" s="37">
        <f t="shared" si="115"/>
        <v>0</v>
      </c>
      <c r="G409" s="37">
        <f t="shared" si="116"/>
        <v>0</v>
      </c>
      <c r="H409" s="128">
        <f t="shared" si="117"/>
        <v>0</v>
      </c>
      <c r="I409" s="37">
        <v>0</v>
      </c>
      <c r="J409" s="37"/>
      <c r="K409" s="37">
        <f t="shared" si="127"/>
        <v>0</v>
      </c>
      <c r="L409" s="37">
        <f t="shared" si="113"/>
        <v>0</v>
      </c>
      <c r="M409" s="37">
        <f t="shared" si="118"/>
        <v>0</v>
      </c>
      <c r="N409" s="128">
        <f t="shared" si="119"/>
        <v>0</v>
      </c>
      <c r="O409" s="37"/>
      <c r="P409" s="37"/>
      <c r="Q409" s="37"/>
      <c r="R409" s="37"/>
      <c r="S409" s="37">
        <f t="shared" si="120"/>
        <v>0</v>
      </c>
      <c r="T409" s="128">
        <f t="shared" si="121"/>
        <v>0</v>
      </c>
      <c r="U409" s="37"/>
      <c r="V409" s="37"/>
      <c r="W409" s="37"/>
      <c r="X409" s="37"/>
      <c r="Y409" s="37">
        <f t="shared" si="122"/>
        <v>0</v>
      </c>
      <c r="Z409" s="128">
        <f t="shared" si="123"/>
        <v>0</v>
      </c>
      <c r="AE409" s="37"/>
      <c r="AF409" s="37"/>
      <c r="AG409" s="37"/>
      <c r="AH409" s="37"/>
      <c r="AJ409" s="281" t="e">
        <f t="shared" si="124"/>
        <v>#N/A</v>
      </c>
    </row>
    <row r="410" spans="1:36" ht="20.100000000000001" hidden="1" customHeight="1" outlineLevel="2">
      <c r="A410" s="36" t="s">
        <v>2483</v>
      </c>
      <c r="B410" s="121" t="s">
        <v>729</v>
      </c>
      <c r="C410" s="37">
        <f t="shared" si="114"/>
        <v>2330</v>
      </c>
      <c r="D410" s="37">
        <f t="shared" si="114"/>
        <v>0</v>
      </c>
      <c r="E410" s="37">
        <f t="shared" si="114"/>
        <v>-11</v>
      </c>
      <c r="F410" s="37">
        <f t="shared" si="115"/>
        <v>2319</v>
      </c>
      <c r="G410" s="37">
        <f t="shared" si="116"/>
        <v>-11</v>
      </c>
      <c r="H410" s="128">
        <f t="shared" si="117"/>
        <v>-0.47210300429184548</v>
      </c>
      <c r="I410" s="37">
        <f>1994+20</f>
        <v>2014</v>
      </c>
      <c r="J410" s="37"/>
      <c r="K410" s="37">
        <f t="shared" si="127"/>
        <v>0</v>
      </c>
      <c r="L410" s="37">
        <f t="shared" si="113"/>
        <v>2014</v>
      </c>
      <c r="M410" s="37">
        <f t="shared" si="118"/>
        <v>0</v>
      </c>
      <c r="N410" s="128">
        <f t="shared" si="119"/>
        <v>0</v>
      </c>
      <c r="O410" s="37"/>
      <c r="P410" s="37"/>
      <c r="Q410" s="37"/>
      <c r="R410" s="37"/>
      <c r="S410" s="37">
        <f t="shared" si="120"/>
        <v>0</v>
      </c>
      <c r="T410" s="128">
        <f t="shared" si="121"/>
        <v>0</v>
      </c>
      <c r="U410" s="37">
        <v>316</v>
      </c>
      <c r="V410" s="37"/>
      <c r="W410" s="37">
        <v>-11</v>
      </c>
      <c r="X410" s="37">
        <v>305</v>
      </c>
      <c r="Y410" s="37">
        <f t="shared" si="122"/>
        <v>-11</v>
      </c>
      <c r="Z410" s="128">
        <f t="shared" si="123"/>
        <v>-3.481012658227848</v>
      </c>
      <c r="AE410" s="37"/>
      <c r="AF410" s="37"/>
      <c r="AG410" s="37"/>
      <c r="AH410" s="37"/>
      <c r="AJ410" s="281">
        <f t="shared" si="124"/>
        <v>-10</v>
      </c>
    </row>
    <row r="411" spans="1:36" ht="19.5" hidden="1" customHeight="1" outlineLevel="1" collapsed="1">
      <c r="A411" s="43" t="s">
        <v>2484</v>
      </c>
      <c r="B411" s="121" t="s">
        <v>730</v>
      </c>
      <c r="C411" s="44">
        <f t="shared" si="114"/>
        <v>11536</v>
      </c>
      <c r="D411" s="44">
        <f t="shared" si="114"/>
        <v>0</v>
      </c>
      <c r="E411" s="44">
        <f t="shared" si="114"/>
        <v>1000</v>
      </c>
      <c r="F411" s="44">
        <f t="shared" si="115"/>
        <v>12536</v>
      </c>
      <c r="G411" s="44">
        <f t="shared" si="116"/>
        <v>1000</v>
      </c>
      <c r="H411" s="131">
        <f t="shared" si="117"/>
        <v>8.6685159500693487</v>
      </c>
      <c r="I411" s="44">
        <f>SUM(I412:I417)</f>
        <v>11536</v>
      </c>
      <c r="J411" s="44">
        <f>SUM(J412:J417)</f>
        <v>0</v>
      </c>
      <c r="K411" s="44">
        <f>SUM(K412:K417)</f>
        <v>1000</v>
      </c>
      <c r="L411" s="44">
        <f t="shared" si="113"/>
        <v>12536</v>
      </c>
      <c r="M411" s="44">
        <f t="shared" si="118"/>
        <v>1000</v>
      </c>
      <c r="N411" s="131">
        <f t="shared" si="119"/>
        <v>8.6685159500693487</v>
      </c>
      <c r="O411" s="44">
        <f>SUM(O412:O417)</f>
        <v>0</v>
      </c>
      <c r="P411" s="44">
        <f>SUM(P412:P417)</f>
        <v>0</v>
      </c>
      <c r="Q411" s="44">
        <f>SUM(Q412:Q417)</f>
        <v>0</v>
      </c>
      <c r="R411" s="44">
        <f>SUM(R412:R417)</f>
        <v>0</v>
      </c>
      <c r="S411" s="44">
        <f t="shared" si="120"/>
        <v>0</v>
      </c>
      <c r="T411" s="131">
        <f t="shared" si="121"/>
        <v>0</v>
      </c>
      <c r="U411" s="44">
        <f>SUM(U412:U417)</f>
        <v>0</v>
      </c>
      <c r="V411" s="44">
        <f>SUM(V412:V417)</f>
        <v>0</v>
      </c>
      <c r="W411" s="44">
        <f>SUM(W412:W417)</f>
        <v>0</v>
      </c>
      <c r="X411" s="44">
        <f>SUM(X412:X417)</f>
        <v>0</v>
      </c>
      <c r="Y411" s="44">
        <f t="shared" si="122"/>
        <v>0</v>
      </c>
      <c r="Z411" s="131">
        <f t="shared" si="123"/>
        <v>0</v>
      </c>
      <c r="AE411" s="44">
        <f>SUM(AE412:AE417)</f>
        <v>0</v>
      </c>
      <c r="AF411" s="44">
        <f>SUM(AF412:AF417)</f>
        <v>1000</v>
      </c>
      <c r="AG411" s="44">
        <f>SUM(AG412:AG417)</f>
        <v>0</v>
      </c>
      <c r="AH411" s="44">
        <f>SUM(AH412:AH417)</f>
        <v>0</v>
      </c>
      <c r="AJ411" s="281" t="e">
        <f t="shared" si="124"/>
        <v>#N/A</v>
      </c>
    </row>
    <row r="412" spans="1:36" ht="20.100000000000001" hidden="1" customHeight="1" outlineLevel="2">
      <c r="A412" s="36" t="s">
        <v>2485</v>
      </c>
      <c r="B412" s="121" t="s">
        <v>731</v>
      </c>
      <c r="C412" s="37">
        <f t="shared" si="114"/>
        <v>0</v>
      </c>
      <c r="D412" s="37">
        <f t="shared" si="114"/>
        <v>0</v>
      </c>
      <c r="E412" s="37">
        <f t="shared" si="114"/>
        <v>0</v>
      </c>
      <c r="F412" s="37">
        <f t="shared" si="115"/>
        <v>0</v>
      </c>
      <c r="G412" s="37">
        <f t="shared" si="116"/>
        <v>0</v>
      </c>
      <c r="H412" s="128">
        <f t="shared" si="117"/>
        <v>0</v>
      </c>
      <c r="I412" s="37">
        <v>0</v>
      </c>
      <c r="J412" s="37"/>
      <c r="K412" s="37">
        <f t="shared" ref="K412:K417" si="128">SUM(AE412:AH412)</f>
        <v>0</v>
      </c>
      <c r="L412" s="37">
        <f t="shared" si="113"/>
        <v>0</v>
      </c>
      <c r="M412" s="37">
        <f t="shared" si="118"/>
        <v>0</v>
      </c>
      <c r="N412" s="128">
        <f t="shared" si="119"/>
        <v>0</v>
      </c>
      <c r="O412" s="37"/>
      <c r="P412" s="37"/>
      <c r="Q412" s="37"/>
      <c r="R412" s="37"/>
      <c r="S412" s="37">
        <f t="shared" si="120"/>
        <v>0</v>
      </c>
      <c r="T412" s="128">
        <f t="shared" si="121"/>
        <v>0</v>
      </c>
      <c r="U412" s="37"/>
      <c r="V412" s="37"/>
      <c r="W412" s="37"/>
      <c r="X412" s="37"/>
      <c r="Y412" s="37">
        <f t="shared" si="122"/>
        <v>0</v>
      </c>
      <c r="Z412" s="128">
        <f t="shared" si="123"/>
        <v>0</v>
      </c>
      <c r="AE412" s="37"/>
      <c r="AF412" s="37"/>
      <c r="AG412" s="37"/>
      <c r="AH412" s="37"/>
      <c r="AJ412" s="281" t="e">
        <f t="shared" si="124"/>
        <v>#N/A</v>
      </c>
    </row>
    <row r="413" spans="1:36" ht="20.100000000000001" hidden="1" customHeight="1" outlineLevel="2">
      <c r="A413" s="36" t="s">
        <v>2486</v>
      </c>
      <c r="B413" s="121" t="s">
        <v>732</v>
      </c>
      <c r="C413" s="37">
        <f t="shared" si="114"/>
        <v>10841</v>
      </c>
      <c r="D413" s="37">
        <f t="shared" si="114"/>
        <v>0</v>
      </c>
      <c r="E413" s="37">
        <f t="shared" si="114"/>
        <v>0</v>
      </c>
      <c r="F413" s="37">
        <f t="shared" si="115"/>
        <v>10841</v>
      </c>
      <c r="G413" s="37">
        <f t="shared" si="116"/>
        <v>0</v>
      </c>
      <c r="H413" s="128">
        <f t="shared" si="117"/>
        <v>0</v>
      </c>
      <c r="I413" s="37">
        <v>10841</v>
      </c>
      <c r="J413" s="37"/>
      <c r="K413" s="37">
        <f t="shared" si="128"/>
        <v>0</v>
      </c>
      <c r="L413" s="37">
        <f t="shared" si="113"/>
        <v>10841</v>
      </c>
      <c r="M413" s="37">
        <f t="shared" si="118"/>
        <v>0</v>
      </c>
      <c r="N413" s="128">
        <f t="shared" si="119"/>
        <v>0</v>
      </c>
      <c r="O413" s="37"/>
      <c r="P413" s="37"/>
      <c r="Q413" s="37"/>
      <c r="R413" s="37"/>
      <c r="S413" s="37">
        <f t="shared" si="120"/>
        <v>0</v>
      </c>
      <c r="T413" s="128">
        <f t="shared" si="121"/>
        <v>0</v>
      </c>
      <c r="U413" s="37"/>
      <c r="V413" s="37"/>
      <c r="W413" s="37"/>
      <c r="X413" s="37"/>
      <c r="Y413" s="37">
        <f t="shared" si="122"/>
        <v>0</v>
      </c>
      <c r="Z413" s="128">
        <f t="shared" si="123"/>
        <v>0</v>
      </c>
      <c r="AE413" s="37"/>
      <c r="AF413" s="37"/>
      <c r="AG413" s="37"/>
      <c r="AH413" s="37"/>
      <c r="AJ413" s="281">
        <f t="shared" si="124"/>
        <v>-56</v>
      </c>
    </row>
    <row r="414" spans="1:36" ht="20.100000000000001" hidden="1" customHeight="1" outlineLevel="2">
      <c r="A414" s="36" t="s">
        <v>2072</v>
      </c>
      <c r="B414" s="121" t="s">
        <v>733</v>
      </c>
      <c r="C414" s="37">
        <f t="shared" si="114"/>
        <v>457</v>
      </c>
      <c r="D414" s="37">
        <f t="shared" si="114"/>
        <v>0</v>
      </c>
      <c r="E414" s="37">
        <f t="shared" si="114"/>
        <v>1000</v>
      </c>
      <c r="F414" s="37">
        <f t="shared" si="115"/>
        <v>1457</v>
      </c>
      <c r="G414" s="37">
        <f t="shared" si="116"/>
        <v>1000</v>
      </c>
      <c r="H414" s="128">
        <f t="shared" si="117"/>
        <v>218.81838074398249</v>
      </c>
      <c r="I414" s="37">
        <v>457</v>
      </c>
      <c r="J414" s="37"/>
      <c r="K414" s="37">
        <f t="shared" si="128"/>
        <v>1000</v>
      </c>
      <c r="L414" s="37">
        <f t="shared" si="113"/>
        <v>1457</v>
      </c>
      <c r="M414" s="37">
        <f t="shared" si="118"/>
        <v>1000</v>
      </c>
      <c r="N414" s="128">
        <f t="shared" si="119"/>
        <v>218.81838074398249</v>
      </c>
      <c r="O414" s="37"/>
      <c r="P414" s="37"/>
      <c r="Q414" s="37"/>
      <c r="R414" s="37"/>
      <c r="S414" s="37">
        <f t="shared" si="120"/>
        <v>0</v>
      </c>
      <c r="T414" s="128">
        <f t="shared" si="121"/>
        <v>0</v>
      </c>
      <c r="U414" s="37"/>
      <c r="V414" s="37"/>
      <c r="W414" s="37"/>
      <c r="X414" s="37"/>
      <c r="Y414" s="37">
        <f t="shared" si="122"/>
        <v>0</v>
      </c>
      <c r="Z414" s="128">
        <f t="shared" si="123"/>
        <v>0</v>
      </c>
      <c r="AE414" s="37"/>
      <c r="AF414" s="37">
        <v>1000</v>
      </c>
      <c r="AG414" s="37"/>
      <c r="AH414" s="37"/>
      <c r="AJ414" s="281" t="e">
        <f t="shared" si="124"/>
        <v>#N/A</v>
      </c>
    </row>
    <row r="415" spans="1:36" ht="20.100000000000001" hidden="1" customHeight="1" outlineLevel="2">
      <c r="A415" s="36" t="s">
        <v>2487</v>
      </c>
      <c r="B415" s="121" t="s">
        <v>734</v>
      </c>
      <c r="C415" s="37">
        <f t="shared" si="114"/>
        <v>0</v>
      </c>
      <c r="D415" s="37">
        <f t="shared" si="114"/>
        <v>0</v>
      </c>
      <c r="E415" s="37">
        <f t="shared" si="114"/>
        <v>0</v>
      </c>
      <c r="F415" s="37">
        <f t="shared" si="115"/>
        <v>0</v>
      </c>
      <c r="G415" s="37">
        <f t="shared" si="116"/>
        <v>0</v>
      </c>
      <c r="H415" s="128">
        <f t="shared" si="117"/>
        <v>0</v>
      </c>
      <c r="I415" s="37">
        <v>0</v>
      </c>
      <c r="J415" s="37"/>
      <c r="K415" s="37">
        <f t="shared" si="128"/>
        <v>0</v>
      </c>
      <c r="L415" s="37">
        <f t="shared" si="113"/>
        <v>0</v>
      </c>
      <c r="M415" s="37">
        <f t="shared" si="118"/>
        <v>0</v>
      </c>
      <c r="N415" s="128">
        <f t="shared" si="119"/>
        <v>0</v>
      </c>
      <c r="O415" s="37"/>
      <c r="P415" s="37"/>
      <c r="Q415" s="37"/>
      <c r="R415" s="37"/>
      <c r="S415" s="37">
        <f t="shared" si="120"/>
        <v>0</v>
      </c>
      <c r="T415" s="128">
        <f t="shared" si="121"/>
        <v>0</v>
      </c>
      <c r="U415" s="37"/>
      <c r="V415" s="37"/>
      <c r="W415" s="37"/>
      <c r="X415" s="37"/>
      <c r="Y415" s="37">
        <f t="shared" si="122"/>
        <v>0</v>
      </c>
      <c r="Z415" s="128">
        <f t="shared" si="123"/>
        <v>0</v>
      </c>
      <c r="AE415" s="37"/>
      <c r="AF415" s="37"/>
      <c r="AG415" s="37"/>
      <c r="AH415" s="37"/>
      <c r="AJ415" s="281" t="e">
        <f t="shared" si="124"/>
        <v>#N/A</v>
      </c>
    </row>
    <row r="416" spans="1:36" ht="20.100000000000001" hidden="1" customHeight="1" outlineLevel="2">
      <c r="A416" s="36" t="s">
        <v>2488</v>
      </c>
      <c r="B416" s="121" t="s">
        <v>735</v>
      </c>
      <c r="C416" s="37">
        <f t="shared" si="114"/>
        <v>5</v>
      </c>
      <c r="D416" s="37">
        <f t="shared" si="114"/>
        <v>0</v>
      </c>
      <c r="E416" s="37">
        <f t="shared" si="114"/>
        <v>0</v>
      </c>
      <c r="F416" s="37">
        <f t="shared" si="115"/>
        <v>5</v>
      </c>
      <c r="G416" s="37">
        <f t="shared" si="116"/>
        <v>0</v>
      </c>
      <c r="H416" s="128">
        <f t="shared" si="117"/>
        <v>0</v>
      </c>
      <c r="I416" s="37">
        <v>5</v>
      </c>
      <c r="J416" s="37"/>
      <c r="K416" s="37">
        <f t="shared" si="128"/>
        <v>0</v>
      </c>
      <c r="L416" s="37">
        <f t="shared" si="113"/>
        <v>5</v>
      </c>
      <c r="M416" s="37">
        <f t="shared" si="118"/>
        <v>0</v>
      </c>
      <c r="N416" s="128">
        <f t="shared" si="119"/>
        <v>0</v>
      </c>
      <c r="O416" s="37"/>
      <c r="P416" s="37"/>
      <c r="Q416" s="37"/>
      <c r="R416" s="37"/>
      <c r="S416" s="37">
        <f t="shared" si="120"/>
        <v>0</v>
      </c>
      <c r="T416" s="128">
        <f t="shared" si="121"/>
        <v>0</v>
      </c>
      <c r="U416" s="37"/>
      <c r="V416" s="37"/>
      <c r="W416" s="37"/>
      <c r="X416" s="37"/>
      <c r="Y416" s="37">
        <f t="shared" si="122"/>
        <v>0</v>
      </c>
      <c r="Z416" s="128">
        <f t="shared" si="123"/>
        <v>0</v>
      </c>
      <c r="AE416" s="37"/>
      <c r="AF416" s="37"/>
      <c r="AG416" s="37"/>
      <c r="AH416" s="37"/>
      <c r="AJ416" s="281" t="e">
        <f t="shared" si="124"/>
        <v>#N/A</v>
      </c>
    </row>
    <row r="417" spans="1:36" ht="20.100000000000001" hidden="1" customHeight="1" outlineLevel="2">
      <c r="A417" s="36" t="s">
        <v>2489</v>
      </c>
      <c r="B417" s="121" t="s">
        <v>736</v>
      </c>
      <c r="C417" s="37">
        <f t="shared" si="114"/>
        <v>233</v>
      </c>
      <c r="D417" s="37">
        <f t="shared" si="114"/>
        <v>0</v>
      </c>
      <c r="E417" s="37">
        <f t="shared" si="114"/>
        <v>0</v>
      </c>
      <c r="F417" s="37">
        <f t="shared" si="115"/>
        <v>233</v>
      </c>
      <c r="G417" s="37">
        <f t="shared" si="116"/>
        <v>0</v>
      </c>
      <c r="H417" s="128">
        <f t="shared" si="117"/>
        <v>0</v>
      </c>
      <c r="I417" s="37">
        <v>233</v>
      </c>
      <c r="J417" s="37"/>
      <c r="K417" s="37">
        <f t="shared" si="128"/>
        <v>0</v>
      </c>
      <c r="L417" s="37">
        <f t="shared" si="113"/>
        <v>233</v>
      </c>
      <c r="M417" s="37">
        <f t="shared" si="118"/>
        <v>0</v>
      </c>
      <c r="N417" s="128">
        <f t="shared" si="119"/>
        <v>0</v>
      </c>
      <c r="O417" s="37"/>
      <c r="P417" s="37"/>
      <c r="Q417" s="37"/>
      <c r="R417" s="37"/>
      <c r="S417" s="37">
        <f t="shared" si="120"/>
        <v>0</v>
      </c>
      <c r="T417" s="128">
        <f t="shared" si="121"/>
        <v>0</v>
      </c>
      <c r="U417" s="37"/>
      <c r="V417" s="37"/>
      <c r="W417" s="37"/>
      <c r="X417" s="37"/>
      <c r="Y417" s="37">
        <f t="shared" si="122"/>
        <v>0</v>
      </c>
      <c r="Z417" s="128">
        <f t="shared" si="123"/>
        <v>0</v>
      </c>
      <c r="AE417" s="37"/>
      <c r="AF417" s="37"/>
      <c r="AG417" s="37"/>
      <c r="AH417" s="37"/>
      <c r="AJ417" s="281">
        <f t="shared" si="124"/>
        <v>-3</v>
      </c>
    </row>
    <row r="418" spans="1:36" ht="19.5" hidden="1" customHeight="1" outlineLevel="1" collapsed="1">
      <c r="A418" s="43" t="s">
        <v>2490</v>
      </c>
      <c r="B418" s="121" t="s">
        <v>737</v>
      </c>
      <c r="C418" s="44">
        <f t="shared" si="114"/>
        <v>0</v>
      </c>
      <c r="D418" s="44">
        <f t="shared" si="114"/>
        <v>0</v>
      </c>
      <c r="E418" s="44">
        <f t="shared" si="114"/>
        <v>0</v>
      </c>
      <c r="F418" s="44">
        <f t="shared" si="115"/>
        <v>0</v>
      </c>
      <c r="G418" s="44">
        <f t="shared" si="116"/>
        <v>0</v>
      </c>
      <c r="H418" s="131">
        <f t="shared" si="117"/>
        <v>0</v>
      </c>
      <c r="I418" s="44">
        <f>SUM(I419:I423)</f>
        <v>0</v>
      </c>
      <c r="J418" s="44">
        <f>SUM(J419:J423)</f>
        <v>0</v>
      </c>
      <c r="K418" s="44">
        <f>SUM(K419:K423)</f>
        <v>0</v>
      </c>
      <c r="L418" s="44">
        <f t="shared" si="113"/>
        <v>0</v>
      </c>
      <c r="M418" s="44">
        <f t="shared" si="118"/>
        <v>0</v>
      </c>
      <c r="N418" s="131">
        <f t="shared" si="119"/>
        <v>0</v>
      </c>
      <c r="O418" s="44">
        <f>SUM(O419:O423)</f>
        <v>0</v>
      </c>
      <c r="P418" s="44">
        <f>SUM(P419:P423)</f>
        <v>0</v>
      </c>
      <c r="Q418" s="44">
        <f>SUM(Q419:Q423)</f>
        <v>0</v>
      </c>
      <c r="R418" s="44">
        <f>SUM(R419:R423)</f>
        <v>0</v>
      </c>
      <c r="S418" s="44">
        <f t="shared" si="120"/>
        <v>0</v>
      </c>
      <c r="T418" s="131">
        <f t="shared" si="121"/>
        <v>0</v>
      </c>
      <c r="U418" s="44">
        <f>SUM(U419:U423)</f>
        <v>0</v>
      </c>
      <c r="V418" s="44">
        <f>SUM(V419:V423)</f>
        <v>0</v>
      </c>
      <c r="W418" s="44">
        <f>SUM(W419:W423)</f>
        <v>0</v>
      </c>
      <c r="X418" s="44">
        <f>SUM(X419:X423)</f>
        <v>0</v>
      </c>
      <c r="Y418" s="44">
        <f t="shared" si="122"/>
        <v>0</v>
      </c>
      <c r="Z418" s="131">
        <f t="shared" si="123"/>
        <v>0</v>
      </c>
      <c r="AE418" s="44">
        <f>SUM(AE419:AE423)</f>
        <v>0</v>
      </c>
      <c r="AF418" s="44">
        <f>SUM(AF419:AF423)</f>
        <v>0</v>
      </c>
      <c r="AG418" s="44">
        <f>SUM(AG419:AG423)</f>
        <v>0</v>
      </c>
      <c r="AH418" s="44">
        <f>SUM(AH419:AH423)</f>
        <v>0</v>
      </c>
      <c r="AJ418" s="281" t="e">
        <f t="shared" si="124"/>
        <v>#N/A</v>
      </c>
    </row>
    <row r="419" spans="1:36" ht="20.100000000000001" hidden="1" customHeight="1" outlineLevel="2">
      <c r="A419" s="36" t="s">
        <v>2491</v>
      </c>
      <c r="B419" s="121" t="s">
        <v>738</v>
      </c>
      <c r="C419" s="37">
        <f t="shared" si="114"/>
        <v>0</v>
      </c>
      <c r="D419" s="37">
        <f t="shared" si="114"/>
        <v>0</v>
      </c>
      <c r="E419" s="37">
        <f t="shared" si="114"/>
        <v>0</v>
      </c>
      <c r="F419" s="37">
        <f t="shared" si="115"/>
        <v>0</v>
      </c>
      <c r="G419" s="37">
        <f t="shared" si="116"/>
        <v>0</v>
      </c>
      <c r="H419" s="128">
        <f t="shared" si="117"/>
        <v>0</v>
      </c>
      <c r="I419" s="37"/>
      <c r="J419" s="37"/>
      <c r="K419" s="37">
        <f t="shared" ref="K419:K423" si="129">SUM(AE419:AH419)</f>
        <v>0</v>
      </c>
      <c r="L419" s="37">
        <f t="shared" si="113"/>
        <v>0</v>
      </c>
      <c r="M419" s="37">
        <f t="shared" si="118"/>
        <v>0</v>
      </c>
      <c r="N419" s="128">
        <f t="shared" si="119"/>
        <v>0</v>
      </c>
      <c r="O419" s="37"/>
      <c r="P419" s="37"/>
      <c r="Q419" s="37"/>
      <c r="R419" s="37"/>
      <c r="S419" s="37">
        <f t="shared" si="120"/>
        <v>0</v>
      </c>
      <c r="T419" s="128">
        <f t="shared" si="121"/>
        <v>0</v>
      </c>
      <c r="U419" s="37"/>
      <c r="V419" s="37"/>
      <c r="W419" s="37"/>
      <c r="X419" s="37"/>
      <c r="Y419" s="37">
        <f t="shared" si="122"/>
        <v>0</v>
      </c>
      <c r="Z419" s="128">
        <f t="shared" si="123"/>
        <v>0</v>
      </c>
      <c r="AE419" s="37"/>
      <c r="AF419" s="37"/>
      <c r="AG419" s="37"/>
      <c r="AH419" s="37"/>
      <c r="AJ419" s="281" t="e">
        <f t="shared" si="124"/>
        <v>#N/A</v>
      </c>
    </row>
    <row r="420" spans="1:36" ht="20.100000000000001" hidden="1" customHeight="1" outlineLevel="2">
      <c r="A420" s="36" t="s">
        <v>2492</v>
      </c>
      <c r="B420" s="121" t="s">
        <v>739</v>
      </c>
      <c r="C420" s="37">
        <f t="shared" si="114"/>
        <v>0</v>
      </c>
      <c r="D420" s="37">
        <f t="shared" si="114"/>
        <v>0</v>
      </c>
      <c r="E420" s="37">
        <f t="shared" si="114"/>
        <v>0</v>
      </c>
      <c r="F420" s="37">
        <f t="shared" si="115"/>
        <v>0</v>
      </c>
      <c r="G420" s="37">
        <f t="shared" si="116"/>
        <v>0</v>
      </c>
      <c r="H420" s="128">
        <f t="shared" si="117"/>
        <v>0</v>
      </c>
      <c r="I420" s="37"/>
      <c r="J420" s="37"/>
      <c r="K420" s="37">
        <f t="shared" si="129"/>
        <v>0</v>
      </c>
      <c r="L420" s="37">
        <f t="shared" si="113"/>
        <v>0</v>
      </c>
      <c r="M420" s="37">
        <f t="shared" si="118"/>
        <v>0</v>
      </c>
      <c r="N420" s="128">
        <f t="shared" si="119"/>
        <v>0</v>
      </c>
      <c r="O420" s="37"/>
      <c r="P420" s="37"/>
      <c r="Q420" s="37"/>
      <c r="R420" s="37"/>
      <c r="S420" s="37">
        <f t="shared" si="120"/>
        <v>0</v>
      </c>
      <c r="T420" s="128">
        <f t="shared" si="121"/>
        <v>0</v>
      </c>
      <c r="U420" s="37"/>
      <c r="V420" s="37"/>
      <c r="W420" s="37"/>
      <c r="X420" s="37"/>
      <c r="Y420" s="37">
        <f t="shared" si="122"/>
        <v>0</v>
      </c>
      <c r="Z420" s="128">
        <f t="shared" si="123"/>
        <v>0</v>
      </c>
      <c r="AE420" s="37"/>
      <c r="AF420" s="37"/>
      <c r="AG420" s="37"/>
      <c r="AH420" s="37"/>
      <c r="AJ420" s="281" t="e">
        <f t="shared" si="124"/>
        <v>#N/A</v>
      </c>
    </row>
    <row r="421" spans="1:36" ht="20.100000000000001" hidden="1" customHeight="1" outlineLevel="2">
      <c r="A421" s="36" t="s">
        <v>2493</v>
      </c>
      <c r="B421" s="121" t="s">
        <v>740</v>
      </c>
      <c r="C421" s="37">
        <f t="shared" si="114"/>
        <v>0</v>
      </c>
      <c r="D421" s="37">
        <f t="shared" si="114"/>
        <v>0</v>
      </c>
      <c r="E421" s="37">
        <f t="shared" si="114"/>
        <v>0</v>
      </c>
      <c r="F421" s="37">
        <f t="shared" si="115"/>
        <v>0</v>
      </c>
      <c r="G421" s="37">
        <f t="shared" si="116"/>
        <v>0</v>
      </c>
      <c r="H421" s="128">
        <f t="shared" si="117"/>
        <v>0</v>
      </c>
      <c r="I421" s="37"/>
      <c r="J421" s="37"/>
      <c r="K421" s="37">
        <f t="shared" si="129"/>
        <v>0</v>
      </c>
      <c r="L421" s="37">
        <f t="shared" si="113"/>
        <v>0</v>
      </c>
      <c r="M421" s="37">
        <f t="shared" si="118"/>
        <v>0</v>
      </c>
      <c r="N421" s="128">
        <f t="shared" si="119"/>
        <v>0</v>
      </c>
      <c r="O421" s="37"/>
      <c r="P421" s="37"/>
      <c r="Q421" s="37"/>
      <c r="R421" s="37"/>
      <c r="S421" s="37">
        <f t="shared" si="120"/>
        <v>0</v>
      </c>
      <c r="T421" s="128">
        <f t="shared" si="121"/>
        <v>0</v>
      </c>
      <c r="U421" s="37"/>
      <c r="V421" s="37"/>
      <c r="W421" s="37"/>
      <c r="X421" s="37"/>
      <c r="Y421" s="37">
        <f t="shared" si="122"/>
        <v>0</v>
      </c>
      <c r="Z421" s="128">
        <f t="shared" si="123"/>
        <v>0</v>
      </c>
      <c r="AE421" s="37"/>
      <c r="AF421" s="37"/>
      <c r="AG421" s="37"/>
      <c r="AH421" s="37"/>
      <c r="AJ421" s="281" t="e">
        <f t="shared" si="124"/>
        <v>#N/A</v>
      </c>
    </row>
    <row r="422" spans="1:36" ht="20.100000000000001" hidden="1" customHeight="1" outlineLevel="2">
      <c r="A422" s="36" t="s">
        <v>2494</v>
      </c>
      <c r="B422" s="121" t="s">
        <v>741</v>
      </c>
      <c r="C422" s="37">
        <f t="shared" si="114"/>
        <v>0</v>
      </c>
      <c r="D422" s="37">
        <f t="shared" si="114"/>
        <v>0</v>
      </c>
      <c r="E422" s="37">
        <f t="shared" si="114"/>
        <v>0</v>
      </c>
      <c r="F422" s="37">
        <f t="shared" si="115"/>
        <v>0</v>
      </c>
      <c r="G422" s="37">
        <f t="shared" si="116"/>
        <v>0</v>
      </c>
      <c r="H422" s="128">
        <f t="shared" si="117"/>
        <v>0</v>
      </c>
      <c r="I422" s="37"/>
      <c r="J422" s="37"/>
      <c r="K422" s="37">
        <f t="shared" si="129"/>
        <v>0</v>
      </c>
      <c r="L422" s="37">
        <f t="shared" si="113"/>
        <v>0</v>
      </c>
      <c r="M422" s="37">
        <f t="shared" si="118"/>
        <v>0</v>
      </c>
      <c r="N422" s="128">
        <f t="shared" si="119"/>
        <v>0</v>
      </c>
      <c r="O422" s="37"/>
      <c r="P422" s="37"/>
      <c r="Q422" s="37"/>
      <c r="R422" s="37"/>
      <c r="S422" s="37">
        <f t="shared" si="120"/>
        <v>0</v>
      </c>
      <c r="T422" s="128">
        <f t="shared" si="121"/>
        <v>0</v>
      </c>
      <c r="U422" s="37"/>
      <c r="V422" s="37"/>
      <c r="W422" s="37"/>
      <c r="X422" s="37"/>
      <c r="Y422" s="37">
        <f t="shared" si="122"/>
        <v>0</v>
      </c>
      <c r="Z422" s="128">
        <f t="shared" si="123"/>
        <v>0</v>
      </c>
      <c r="AE422" s="37"/>
      <c r="AF422" s="37"/>
      <c r="AG422" s="37"/>
      <c r="AH422" s="37"/>
      <c r="AJ422" s="281" t="e">
        <f t="shared" si="124"/>
        <v>#N/A</v>
      </c>
    </row>
    <row r="423" spans="1:36" ht="20.100000000000001" hidden="1" customHeight="1" outlineLevel="2">
      <c r="A423" s="36" t="s">
        <v>2495</v>
      </c>
      <c r="B423" s="121" t="s">
        <v>742</v>
      </c>
      <c r="C423" s="37">
        <f t="shared" si="114"/>
        <v>0</v>
      </c>
      <c r="D423" s="37">
        <f t="shared" si="114"/>
        <v>0</v>
      </c>
      <c r="E423" s="37">
        <f t="shared" si="114"/>
        <v>0</v>
      </c>
      <c r="F423" s="37">
        <f t="shared" si="115"/>
        <v>0</v>
      </c>
      <c r="G423" s="37">
        <f t="shared" si="116"/>
        <v>0</v>
      </c>
      <c r="H423" s="128">
        <f t="shared" si="117"/>
        <v>0</v>
      </c>
      <c r="I423" s="37"/>
      <c r="J423" s="37"/>
      <c r="K423" s="37">
        <f t="shared" si="129"/>
        <v>0</v>
      </c>
      <c r="L423" s="37">
        <f t="shared" si="113"/>
        <v>0</v>
      </c>
      <c r="M423" s="37">
        <f t="shared" si="118"/>
        <v>0</v>
      </c>
      <c r="N423" s="128">
        <f t="shared" si="119"/>
        <v>0</v>
      </c>
      <c r="O423" s="37"/>
      <c r="P423" s="37"/>
      <c r="Q423" s="37"/>
      <c r="R423" s="37"/>
      <c r="S423" s="37">
        <f t="shared" si="120"/>
        <v>0</v>
      </c>
      <c r="T423" s="128">
        <f t="shared" si="121"/>
        <v>0</v>
      </c>
      <c r="U423" s="37"/>
      <c r="V423" s="37"/>
      <c r="W423" s="37"/>
      <c r="X423" s="37"/>
      <c r="Y423" s="37">
        <f t="shared" si="122"/>
        <v>0</v>
      </c>
      <c r="Z423" s="128">
        <f t="shared" si="123"/>
        <v>0</v>
      </c>
      <c r="AE423" s="37"/>
      <c r="AF423" s="37"/>
      <c r="AG423" s="37"/>
      <c r="AH423" s="37"/>
      <c r="AJ423" s="281" t="e">
        <f t="shared" si="124"/>
        <v>#N/A</v>
      </c>
    </row>
    <row r="424" spans="1:36" ht="19.5" hidden="1" customHeight="1" outlineLevel="1" collapsed="1">
      <c r="A424" s="43" t="s">
        <v>2496</v>
      </c>
      <c r="B424" s="121" t="s">
        <v>743</v>
      </c>
      <c r="C424" s="44">
        <f t="shared" si="114"/>
        <v>0</v>
      </c>
      <c r="D424" s="44">
        <f t="shared" si="114"/>
        <v>0</v>
      </c>
      <c r="E424" s="44">
        <f t="shared" si="114"/>
        <v>301</v>
      </c>
      <c r="F424" s="44">
        <f t="shared" si="115"/>
        <v>301</v>
      </c>
      <c r="G424" s="44">
        <f t="shared" si="116"/>
        <v>301</v>
      </c>
      <c r="H424" s="131">
        <f t="shared" si="117"/>
        <v>0</v>
      </c>
      <c r="I424" s="44">
        <f>SUM(I425:I427)</f>
        <v>0</v>
      </c>
      <c r="J424" s="44">
        <f>SUM(J425:J427)</f>
        <v>0</v>
      </c>
      <c r="K424" s="44">
        <f>SUM(K425:K427)</f>
        <v>301</v>
      </c>
      <c r="L424" s="44">
        <f t="shared" si="113"/>
        <v>301</v>
      </c>
      <c r="M424" s="44">
        <f t="shared" si="118"/>
        <v>301</v>
      </c>
      <c r="N424" s="131">
        <f t="shared" si="119"/>
        <v>0</v>
      </c>
      <c r="O424" s="44">
        <f>SUM(O425:O427)</f>
        <v>0</v>
      </c>
      <c r="P424" s="44">
        <f>SUM(P425:P427)</f>
        <v>0</v>
      </c>
      <c r="Q424" s="44">
        <f>SUM(Q425:Q427)</f>
        <v>0</v>
      </c>
      <c r="R424" s="44">
        <f>SUM(R425:R427)</f>
        <v>0</v>
      </c>
      <c r="S424" s="44">
        <f t="shared" si="120"/>
        <v>0</v>
      </c>
      <c r="T424" s="131">
        <f t="shared" si="121"/>
        <v>0</v>
      </c>
      <c r="U424" s="44">
        <f>SUM(U425:U427)</f>
        <v>0</v>
      </c>
      <c r="V424" s="44">
        <f>SUM(V425:V427)</f>
        <v>0</v>
      </c>
      <c r="W424" s="44">
        <f>SUM(W425:W427)</f>
        <v>0</v>
      </c>
      <c r="X424" s="44">
        <f>SUM(X425:X427)</f>
        <v>0</v>
      </c>
      <c r="Y424" s="44">
        <f t="shared" si="122"/>
        <v>0</v>
      </c>
      <c r="Z424" s="131">
        <f t="shared" si="123"/>
        <v>0</v>
      </c>
      <c r="AE424" s="44">
        <f>SUM(AE425:AE427)</f>
        <v>0</v>
      </c>
      <c r="AF424" s="44">
        <f>SUM(AF425:AF427)</f>
        <v>301</v>
      </c>
      <c r="AG424" s="44">
        <f>SUM(AG425:AG427)</f>
        <v>0</v>
      </c>
      <c r="AH424" s="44">
        <f>SUM(AH425:AH427)</f>
        <v>0</v>
      </c>
      <c r="AJ424" s="281" t="e">
        <f t="shared" si="124"/>
        <v>#N/A</v>
      </c>
    </row>
    <row r="425" spans="1:36" ht="20.100000000000001" hidden="1" customHeight="1" outlineLevel="2">
      <c r="A425" s="36" t="s">
        <v>2073</v>
      </c>
      <c r="B425" s="121" t="s">
        <v>744</v>
      </c>
      <c r="C425" s="37">
        <f t="shared" si="114"/>
        <v>0</v>
      </c>
      <c r="D425" s="37">
        <f t="shared" si="114"/>
        <v>0</v>
      </c>
      <c r="E425" s="37">
        <f t="shared" si="114"/>
        <v>206</v>
      </c>
      <c r="F425" s="37">
        <f t="shared" si="115"/>
        <v>206</v>
      </c>
      <c r="G425" s="37">
        <f t="shared" si="116"/>
        <v>206</v>
      </c>
      <c r="H425" s="128">
        <f t="shared" si="117"/>
        <v>0</v>
      </c>
      <c r="I425" s="37"/>
      <c r="J425" s="37"/>
      <c r="K425" s="37">
        <f t="shared" ref="K425:K427" si="130">SUM(AE425:AH425)</f>
        <v>206</v>
      </c>
      <c r="L425" s="37">
        <f t="shared" si="113"/>
        <v>206</v>
      </c>
      <c r="M425" s="37">
        <f t="shared" si="118"/>
        <v>206</v>
      </c>
      <c r="N425" s="128">
        <f t="shared" si="119"/>
        <v>0</v>
      </c>
      <c r="O425" s="37"/>
      <c r="P425" s="37"/>
      <c r="Q425" s="37"/>
      <c r="R425" s="37"/>
      <c r="S425" s="37">
        <f t="shared" si="120"/>
        <v>0</v>
      </c>
      <c r="T425" s="128">
        <f t="shared" si="121"/>
        <v>0</v>
      </c>
      <c r="U425" s="37"/>
      <c r="V425" s="37"/>
      <c r="W425" s="37"/>
      <c r="X425" s="37"/>
      <c r="Y425" s="37">
        <f t="shared" si="122"/>
        <v>0</v>
      </c>
      <c r="Z425" s="128">
        <f t="shared" si="123"/>
        <v>0</v>
      </c>
      <c r="AE425" s="37"/>
      <c r="AF425" s="37">
        <v>206</v>
      </c>
      <c r="AG425" s="37"/>
      <c r="AH425" s="37"/>
      <c r="AJ425" s="281" t="e">
        <f t="shared" si="124"/>
        <v>#N/A</v>
      </c>
    </row>
    <row r="426" spans="1:36" ht="20.100000000000001" hidden="1" customHeight="1" outlineLevel="2">
      <c r="A426" s="36" t="s">
        <v>2497</v>
      </c>
      <c r="B426" s="121" t="s">
        <v>745</v>
      </c>
      <c r="C426" s="37">
        <f t="shared" si="114"/>
        <v>0</v>
      </c>
      <c r="D426" s="37">
        <f t="shared" si="114"/>
        <v>0</v>
      </c>
      <c r="E426" s="37">
        <f t="shared" si="114"/>
        <v>0</v>
      </c>
      <c r="F426" s="37">
        <f t="shared" si="115"/>
        <v>0</v>
      </c>
      <c r="G426" s="37">
        <f t="shared" si="116"/>
        <v>0</v>
      </c>
      <c r="H426" s="128">
        <f t="shared" si="117"/>
        <v>0</v>
      </c>
      <c r="I426" s="37"/>
      <c r="J426" s="37"/>
      <c r="K426" s="37">
        <f t="shared" si="130"/>
        <v>0</v>
      </c>
      <c r="L426" s="37">
        <f t="shared" si="113"/>
        <v>0</v>
      </c>
      <c r="M426" s="37">
        <f t="shared" si="118"/>
        <v>0</v>
      </c>
      <c r="N426" s="128">
        <f t="shared" si="119"/>
        <v>0</v>
      </c>
      <c r="O426" s="37"/>
      <c r="P426" s="37"/>
      <c r="Q426" s="37"/>
      <c r="R426" s="37"/>
      <c r="S426" s="37">
        <f t="shared" si="120"/>
        <v>0</v>
      </c>
      <c r="T426" s="128">
        <f t="shared" si="121"/>
        <v>0</v>
      </c>
      <c r="U426" s="37"/>
      <c r="V426" s="37"/>
      <c r="W426" s="37"/>
      <c r="X426" s="37"/>
      <c r="Y426" s="37">
        <f t="shared" si="122"/>
        <v>0</v>
      </c>
      <c r="Z426" s="128">
        <f t="shared" si="123"/>
        <v>0</v>
      </c>
      <c r="AE426" s="37"/>
      <c r="AF426" s="37"/>
      <c r="AG426" s="37"/>
      <c r="AH426" s="37"/>
      <c r="AJ426" s="281" t="e">
        <f t="shared" si="124"/>
        <v>#N/A</v>
      </c>
    </row>
    <row r="427" spans="1:36" ht="20.100000000000001" hidden="1" customHeight="1" outlineLevel="2">
      <c r="A427" s="36" t="s">
        <v>2074</v>
      </c>
      <c r="B427" s="121" t="s">
        <v>746</v>
      </c>
      <c r="C427" s="37">
        <f t="shared" si="114"/>
        <v>0</v>
      </c>
      <c r="D427" s="37">
        <f t="shared" si="114"/>
        <v>0</v>
      </c>
      <c r="E427" s="37">
        <f t="shared" si="114"/>
        <v>95</v>
      </c>
      <c r="F427" s="37">
        <f t="shared" si="115"/>
        <v>95</v>
      </c>
      <c r="G427" s="37">
        <f t="shared" si="116"/>
        <v>95</v>
      </c>
      <c r="H427" s="128">
        <f t="shared" si="117"/>
        <v>0</v>
      </c>
      <c r="I427" s="37"/>
      <c r="J427" s="37"/>
      <c r="K427" s="37">
        <f t="shared" si="130"/>
        <v>95</v>
      </c>
      <c r="L427" s="37">
        <f t="shared" si="113"/>
        <v>95</v>
      </c>
      <c r="M427" s="37">
        <f t="shared" si="118"/>
        <v>95</v>
      </c>
      <c r="N427" s="128">
        <f t="shared" si="119"/>
        <v>0</v>
      </c>
      <c r="O427" s="37"/>
      <c r="P427" s="37"/>
      <c r="Q427" s="37"/>
      <c r="R427" s="37"/>
      <c r="S427" s="37">
        <f t="shared" si="120"/>
        <v>0</v>
      </c>
      <c r="T427" s="128">
        <f t="shared" si="121"/>
        <v>0</v>
      </c>
      <c r="U427" s="37"/>
      <c r="V427" s="37"/>
      <c r="W427" s="37"/>
      <c r="X427" s="37"/>
      <c r="Y427" s="37">
        <f t="shared" si="122"/>
        <v>0</v>
      </c>
      <c r="Z427" s="128">
        <f t="shared" si="123"/>
        <v>0</v>
      </c>
      <c r="AE427" s="37"/>
      <c r="AF427" s="37">
        <v>95</v>
      </c>
      <c r="AG427" s="37"/>
      <c r="AH427" s="37"/>
      <c r="AJ427" s="281" t="e">
        <f t="shared" si="124"/>
        <v>#N/A</v>
      </c>
    </row>
    <row r="428" spans="1:36" ht="19.5" hidden="1" customHeight="1" outlineLevel="1" collapsed="1">
      <c r="A428" s="43" t="s">
        <v>2498</v>
      </c>
      <c r="B428" s="121" t="s">
        <v>747</v>
      </c>
      <c r="C428" s="44">
        <f t="shared" si="114"/>
        <v>0</v>
      </c>
      <c r="D428" s="44">
        <f t="shared" si="114"/>
        <v>0</v>
      </c>
      <c r="E428" s="44">
        <f t="shared" si="114"/>
        <v>0</v>
      </c>
      <c r="F428" s="44">
        <f t="shared" si="115"/>
        <v>0</v>
      </c>
      <c r="G428" s="44">
        <f t="shared" si="116"/>
        <v>0</v>
      </c>
      <c r="H428" s="131">
        <f t="shared" si="117"/>
        <v>0</v>
      </c>
      <c r="I428" s="44">
        <f>SUM(I429:I431)</f>
        <v>0</v>
      </c>
      <c r="J428" s="44">
        <f>SUM(J429:J431)</f>
        <v>0</v>
      </c>
      <c r="K428" s="44">
        <f>SUM(K429:K431)</f>
        <v>0</v>
      </c>
      <c r="L428" s="44">
        <f t="shared" si="113"/>
        <v>0</v>
      </c>
      <c r="M428" s="44">
        <f t="shared" si="118"/>
        <v>0</v>
      </c>
      <c r="N428" s="131">
        <f t="shared" si="119"/>
        <v>0</v>
      </c>
      <c r="O428" s="44">
        <f>SUM(O429:O431)</f>
        <v>0</v>
      </c>
      <c r="P428" s="44">
        <f>SUM(P429:P431)</f>
        <v>0</v>
      </c>
      <c r="Q428" s="44">
        <f>SUM(Q429:Q431)</f>
        <v>0</v>
      </c>
      <c r="R428" s="44">
        <f>SUM(R429:R431)</f>
        <v>0</v>
      </c>
      <c r="S428" s="44">
        <f t="shared" si="120"/>
        <v>0</v>
      </c>
      <c r="T428" s="131">
        <f t="shared" si="121"/>
        <v>0</v>
      </c>
      <c r="U428" s="44">
        <f>SUM(U429:U431)</f>
        <v>0</v>
      </c>
      <c r="V428" s="44">
        <f>SUM(V429:V431)</f>
        <v>0</v>
      </c>
      <c r="W428" s="44">
        <f>SUM(W429:W431)</f>
        <v>0</v>
      </c>
      <c r="X428" s="44">
        <f>SUM(X429:X431)</f>
        <v>0</v>
      </c>
      <c r="Y428" s="44">
        <f t="shared" si="122"/>
        <v>0</v>
      </c>
      <c r="Z428" s="131">
        <f t="shared" si="123"/>
        <v>0</v>
      </c>
      <c r="AE428" s="44">
        <f>SUM(AE429:AE431)</f>
        <v>0</v>
      </c>
      <c r="AF428" s="44">
        <f>SUM(AF429:AF431)</f>
        <v>0</v>
      </c>
      <c r="AG428" s="44">
        <f>SUM(AG429:AG431)</f>
        <v>0</v>
      </c>
      <c r="AH428" s="44">
        <f>SUM(AH429:AH431)</f>
        <v>0</v>
      </c>
      <c r="AJ428" s="281" t="e">
        <f t="shared" si="124"/>
        <v>#N/A</v>
      </c>
    </row>
    <row r="429" spans="1:36" ht="20.100000000000001" hidden="1" customHeight="1" outlineLevel="2">
      <c r="A429" s="36" t="s">
        <v>2499</v>
      </c>
      <c r="B429" s="121" t="s">
        <v>748</v>
      </c>
      <c r="C429" s="37">
        <f t="shared" si="114"/>
        <v>0</v>
      </c>
      <c r="D429" s="37">
        <f t="shared" si="114"/>
        <v>0</v>
      </c>
      <c r="E429" s="37">
        <f t="shared" si="114"/>
        <v>0</v>
      </c>
      <c r="F429" s="37">
        <f t="shared" si="115"/>
        <v>0</v>
      </c>
      <c r="G429" s="37">
        <f t="shared" si="116"/>
        <v>0</v>
      </c>
      <c r="H429" s="128">
        <f t="shared" si="117"/>
        <v>0</v>
      </c>
      <c r="I429" s="37"/>
      <c r="J429" s="37"/>
      <c r="K429" s="37">
        <f t="shared" ref="K429:K431" si="131">SUM(AE429:AH429)</f>
        <v>0</v>
      </c>
      <c r="L429" s="37">
        <f t="shared" si="113"/>
        <v>0</v>
      </c>
      <c r="M429" s="37">
        <f t="shared" si="118"/>
        <v>0</v>
      </c>
      <c r="N429" s="128">
        <f t="shared" si="119"/>
        <v>0</v>
      </c>
      <c r="O429" s="37"/>
      <c r="P429" s="37"/>
      <c r="Q429" s="37"/>
      <c r="R429" s="37"/>
      <c r="S429" s="37">
        <f t="shared" si="120"/>
        <v>0</v>
      </c>
      <c r="T429" s="128">
        <f t="shared" si="121"/>
        <v>0</v>
      </c>
      <c r="U429" s="37"/>
      <c r="V429" s="37"/>
      <c r="W429" s="37"/>
      <c r="X429" s="37"/>
      <c r="Y429" s="37">
        <f t="shared" si="122"/>
        <v>0</v>
      </c>
      <c r="Z429" s="128">
        <f t="shared" si="123"/>
        <v>0</v>
      </c>
      <c r="AE429" s="37"/>
      <c r="AF429" s="37"/>
      <c r="AG429" s="37"/>
      <c r="AH429" s="37"/>
      <c r="AJ429" s="281" t="e">
        <f t="shared" si="124"/>
        <v>#N/A</v>
      </c>
    </row>
    <row r="430" spans="1:36" ht="20.100000000000001" hidden="1" customHeight="1" outlineLevel="2">
      <c r="A430" s="36" t="s">
        <v>2500</v>
      </c>
      <c r="B430" s="121" t="s">
        <v>749</v>
      </c>
      <c r="C430" s="37">
        <f t="shared" si="114"/>
        <v>0</v>
      </c>
      <c r="D430" s="37">
        <f t="shared" si="114"/>
        <v>0</v>
      </c>
      <c r="E430" s="37">
        <f t="shared" si="114"/>
        <v>0</v>
      </c>
      <c r="F430" s="37">
        <f t="shared" si="115"/>
        <v>0</v>
      </c>
      <c r="G430" s="37">
        <f t="shared" si="116"/>
        <v>0</v>
      </c>
      <c r="H430" s="128">
        <f t="shared" si="117"/>
        <v>0</v>
      </c>
      <c r="I430" s="37"/>
      <c r="J430" s="37"/>
      <c r="K430" s="37">
        <f t="shared" si="131"/>
        <v>0</v>
      </c>
      <c r="L430" s="37">
        <f t="shared" si="113"/>
        <v>0</v>
      </c>
      <c r="M430" s="37">
        <f t="shared" si="118"/>
        <v>0</v>
      </c>
      <c r="N430" s="128">
        <f t="shared" si="119"/>
        <v>0</v>
      </c>
      <c r="O430" s="37"/>
      <c r="P430" s="37"/>
      <c r="Q430" s="37"/>
      <c r="R430" s="37"/>
      <c r="S430" s="37">
        <f t="shared" si="120"/>
        <v>0</v>
      </c>
      <c r="T430" s="128">
        <f t="shared" si="121"/>
        <v>0</v>
      </c>
      <c r="U430" s="37"/>
      <c r="V430" s="37"/>
      <c r="W430" s="37"/>
      <c r="X430" s="37"/>
      <c r="Y430" s="37">
        <f t="shared" si="122"/>
        <v>0</v>
      </c>
      <c r="Z430" s="128">
        <f t="shared" si="123"/>
        <v>0</v>
      </c>
      <c r="AE430" s="37"/>
      <c r="AF430" s="37"/>
      <c r="AG430" s="37"/>
      <c r="AH430" s="37"/>
      <c r="AJ430" s="281" t="e">
        <f t="shared" si="124"/>
        <v>#N/A</v>
      </c>
    </row>
    <row r="431" spans="1:36" ht="20.100000000000001" hidden="1" customHeight="1" outlineLevel="2">
      <c r="A431" s="36" t="s">
        <v>2501</v>
      </c>
      <c r="B431" s="121" t="s">
        <v>750</v>
      </c>
      <c r="C431" s="37">
        <f t="shared" si="114"/>
        <v>0</v>
      </c>
      <c r="D431" s="37">
        <f t="shared" si="114"/>
        <v>0</v>
      </c>
      <c r="E431" s="37">
        <f t="shared" si="114"/>
        <v>0</v>
      </c>
      <c r="F431" s="37">
        <f t="shared" si="115"/>
        <v>0</v>
      </c>
      <c r="G431" s="37">
        <f t="shared" si="116"/>
        <v>0</v>
      </c>
      <c r="H431" s="128">
        <f t="shared" si="117"/>
        <v>0</v>
      </c>
      <c r="I431" s="37"/>
      <c r="J431" s="37"/>
      <c r="K431" s="37">
        <f t="shared" si="131"/>
        <v>0</v>
      </c>
      <c r="L431" s="37">
        <f t="shared" si="113"/>
        <v>0</v>
      </c>
      <c r="M431" s="37">
        <f t="shared" si="118"/>
        <v>0</v>
      </c>
      <c r="N431" s="128">
        <f t="shared" si="119"/>
        <v>0</v>
      </c>
      <c r="O431" s="37"/>
      <c r="P431" s="37"/>
      <c r="Q431" s="37"/>
      <c r="R431" s="37"/>
      <c r="S431" s="37">
        <f t="shared" si="120"/>
        <v>0</v>
      </c>
      <c r="T431" s="128">
        <f t="shared" si="121"/>
        <v>0</v>
      </c>
      <c r="U431" s="37"/>
      <c r="V431" s="37"/>
      <c r="W431" s="37"/>
      <c r="X431" s="37"/>
      <c r="Y431" s="37">
        <f t="shared" si="122"/>
        <v>0</v>
      </c>
      <c r="Z431" s="128">
        <f t="shared" si="123"/>
        <v>0</v>
      </c>
      <c r="AE431" s="37"/>
      <c r="AF431" s="37"/>
      <c r="AG431" s="37"/>
      <c r="AH431" s="37"/>
      <c r="AJ431" s="281" t="e">
        <f t="shared" si="124"/>
        <v>#N/A</v>
      </c>
    </row>
    <row r="432" spans="1:36" ht="19.5" hidden="1" customHeight="1" outlineLevel="1" collapsed="1">
      <c r="A432" s="43" t="s">
        <v>2502</v>
      </c>
      <c r="B432" s="121" t="s">
        <v>751</v>
      </c>
      <c r="C432" s="44">
        <f t="shared" si="114"/>
        <v>0</v>
      </c>
      <c r="D432" s="44">
        <f t="shared" si="114"/>
        <v>0</v>
      </c>
      <c r="E432" s="44">
        <f t="shared" si="114"/>
        <v>0</v>
      </c>
      <c r="F432" s="44">
        <f t="shared" si="115"/>
        <v>0</v>
      </c>
      <c r="G432" s="44">
        <f t="shared" si="116"/>
        <v>0</v>
      </c>
      <c r="H432" s="131">
        <f t="shared" si="117"/>
        <v>0</v>
      </c>
      <c r="I432" s="44">
        <f>SUM(I433:I435)</f>
        <v>0</v>
      </c>
      <c r="J432" s="44">
        <f>SUM(J433:J435)</f>
        <v>0</v>
      </c>
      <c r="K432" s="44">
        <f>SUM(K433:K435)</f>
        <v>0</v>
      </c>
      <c r="L432" s="44">
        <f t="shared" si="113"/>
        <v>0</v>
      </c>
      <c r="M432" s="44">
        <f t="shared" si="118"/>
        <v>0</v>
      </c>
      <c r="N432" s="131">
        <f t="shared" si="119"/>
        <v>0</v>
      </c>
      <c r="O432" s="44">
        <f>SUM(O433:O435)</f>
        <v>0</v>
      </c>
      <c r="P432" s="44">
        <f>SUM(P433:P435)</f>
        <v>0</v>
      </c>
      <c r="Q432" s="44">
        <f>SUM(Q433:Q435)</f>
        <v>0</v>
      </c>
      <c r="R432" s="44">
        <f>SUM(R433:R435)</f>
        <v>0</v>
      </c>
      <c r="S432" s="44">
        <f t="shared" si="120"/>
        <v>0</v>
      </c>
      <c r="T432" s="131">
        <f t="shared" si="121"/>
        <v>0</v>
      </c>
      <c r="U432" s="44">
        <f>SUM(U433:U435)</f>
        <v>0</v>
      </c>
      <c r="V432" s="44">
        <f>SUM(V433:V435)</f>
        <v>0</v>
      </c>
      <c r="W432" s="44">
        <f>SUM(W433:W435)</f>
        <v>0</v>
      </c>
      <c r="X432" s="44">
        <f>SUM(X433:X435)</f>
        <v>0</v>
      </c>
      <c r="Y432" s="44">
        <f t="shared" si="122"/>
        <v>0</v>
      </c>
      <c r="Z432" s="131">
        <f t="shared" si="123"/>
        <v>0</v>
      </c>
      <c r="AE432" s="44">
        <f>SUM(AE433:AE435)</f>
        <v>0</v>
      </c>
      <c r="AF432" s="44">
        <f>SUM(AF433:AF435)</f>
        <v>0</v>
      </c>
      <c r="AG432" s="44">
        <f>SUM(AG433:AG435)</f>
        <v>0</v>
      </c>
      <c r="AH432" s="44">
        <f>SUM(AH433:AH435)</f>
        <v>0</v>
      </c>
      <c r="AJ432" s="281" t="e">
        <f t="shared" si="124"/>
        <v>#N/A</v>
      </c>
    </row>
    <row r="433" spans="1:36" ht="20.100000000000001" hidden="1" customHeight="1" outlineLevel="2">
      <c r="A433" s="36" t="s">
        <v>2503</v>
      </c>
      <c r="B433" s="121" t="s">
        <v>752</v>
      </c>
      <c r="C433" s="37">
        <f t="shared" si="114"/>
        <v>0</v>
      </c>
      <c r="D433" s="37">
        <f t="shared" si="114"/>
        <v>0</v>
      </c>
      <c r="E433" s="37">
        <f t="shared" si="114"/>
        <v>0</v>
      </c>
      <c r="F433" s="37">
        <f t="shared" si="115"/>
        <v>0</v>
      </c>
      <c r="G433" s="37">
        <f t="shared" si="116"/>
        <v>0</v>
      </c>
      <c r="H433" s="128">
        <f t="shared" si="117"/>
        <v>0</v>
      </c>
      <c r="I433" s="37"/>
      <c r="J433" s="37"/>
      <c r="K433" s="37">
        <f t="shared" ref="K433:K435" si="132">SUM(AE433:AH433)</f>
        <v>0</v>
      </c>
      <c r="L433" s="37">
        <f t="shared" si="113"/>
        <v>0</v>
      </c>
      <c r="M433" s="37">
        <f t="shared" si="118"/>
        <v>0</v>
      </c>
      <c r="N433" s="128">
        <f t="shared" si="119"/>
        <v>0</v>
      </c>
      <c r="O433" s="37"/>
      <c r="P433" s="37"/>
      <c r="Q433" s="37"/>
      <c r="R433" s="37"/>
      <c r="S433" s="37">
        <f t="shared" si="120"/>
        <v>0</v>
      </c>
      <c r="T433" s="128">
        <f t="shared" si="121"/>
        <v>0</v>
      </c>
      <c r="U433" s="37"/>
      <c r="V433" s="37"/>
      <c r="W433" s="37"/>
      <c r="X433" s="37"/>
      <c r="Y433" s="37">
        <f t="shared" si="122"/>
        <v>0</v>
      </c>
      <c r="Z433" s="128">
        <f t="shared" si="123"/>
        <v>0</v>
      </c>
      <c r="AE433" s="37"/>
      <c r="AF433" s="37"/>
      <c r="AG433" s="37"/>
      <c r="AH433" s="37"/>
      <c r="AJ433" s="281" t="e">
        <f t="shared" si="124"/>
        <v>#N/A</v>
      </c>
    </row>
    <row r="434" spans="1:36" ht="20.100000000000001" hidden="1" customHeight="1" outlineLevel="2">
      <c r="A434" s="36" t="s">
        <v>2504</v>
      </c>
      <c r="B434" s="121" t="s">
        <v>753</v>
      </c>
      <c r="C434" s="37">
        <f t="shared" si="114"/>
        <v>0</v>
      </c>
      <c r="D434" s="37">
        <f t="shared" si="114"/>
        <v>0</v>
      </c>
      <c r="E434" s="37">
        <f t="shared" si="114"/>
        <v>0</v>
      </c>
      <c r="F434" s="37">
        <f t="shared" si="115"/>
        <v>0</v>
      </c>
      <c r="G434" s="37">
        <f t="shared" si="116"/>
        <v>0</v>
      </c>
      <c r="H434" s="128">
        <f t="shared" si="117"/>
        <v>0</v>
      </c>
      <c r="I434" s="37"/>
      <c r="J434" s="37"/>
      <c r="K434" s="37">
        <f t="shared" si="132"/>
        <v>0</v>
      </c>
      <c r="L434" s="37">
        <f t="shared" si="113"/>
        <v>0</v>
      </c>
      <c r="M434" s="37">
        <f t="shared" si="118"/>
        <v>0</v>
      </c>
      <c r="N434" s="128">
        <f t="shared" si="119"/>
        <v>0</v>
      </c>
      <c r="O434" s="37"/>
      <c r="P434" s="37"/>
      <c r="Q434" s="37"/>
      <c r="R434" s="37"/>
      <c r="S434" s="37">
        <f t="shared" si="120"/>
        <v>0</v>
      </c>
      <c r="T434" s="128">
        <f t="shared" si="121"/>
        <v>0</v>
      </c>
      <c r="U434" s="37"/>
      <c r="V434" s="37"/>
      <c r="W434" s="37"/>
      <c r="X434" s="37"/>
      <c r="Y434" s="37">
        <f t="shared" si="122"/>
        <v>0</v>
      </c>
      <c r="Z434" s="128">
        <f t="shared" si="123"/>
        <v>0</v>
      </c>
      <c r="AE434" s="37"/>
      <c r="AF434" s="37"/>
      <c r="AG434" s="37"/>
      <c r="AH434" s="37"/>
      <c r="AJ434" s="281" t="e">
        <f t="shared" si="124"/>
        <v>#N/A</v>
      </c>
    </row>
    <row r="435" spans="1:36" ht="20.100000000000001" hidden="1" customHeight="1" outlineLevel="2">
      <c r="A435" s="36" t="s">
        <v>2505</v>
      </c>
      <c r="B435" s="121" t="s">
        <v>754</v>
      </c>
      <c r="C435" s="37">
        <f t="shared" si="114"/>
        <v>0</v>
      </c>
      <c r="D435" s="37">
        <f t="shared" si="114"/>
        <v>0</v>
      </c>
      <c r="E435" s="37">
        <f t="shared" si="114"/>
        <v>0</v>
      </c>
      <c r="F435" s="37">
        <f t="shared" si="115"/>
        <v>0</v>
      </c>
      <c r="G435" s="37">
        <f t="shared" si="116"/>
        <v>0</v>
      </c>
      <c r="H435" s="128">
        <f t="shared" si="117"/>
        <v>0</v>
      </c>
      <c r="I435" s="37"/>
      <c r="J435" s="37"/>
      <c r="K435" s="37">
        <f t="shared" si="132"/>
        <v>0</v>
      </c>
      <c r="L435" s="37">
        <f t="shared" si="113"/>
        <v>0</v>
      </c>
      <c r="M435" s="37">
        <f t="shared" si="118"/>
        <v>0</v>
      </c>
      <c r="N435" s="128">
        <f t="shared" si="119"/>
        <v>0</v>
      </c>
      <c r="O435" s="37"/>
      <c r="P435" s="37"/>
      <c r="Q435" s="37"/>
      <c r="R435" s="37"/>
      <c r="S435" s="37">
        <f t="shared" si="120"/>
        <v>0</v>
      </c>
      <c r="T435" s="128">
        <f t="shared" si="121"/>
        <v>0</v>
      </c>
      <c r="U435" s="37"/>
      <c r="V435" s="37"/>
      <c r="W435" s="37"/>
      <c r="X435" s="37"/>
      <c r="Y435" s="37">
        <f t="shared" si="122"/>
        <v>0</v>
      </c>
      <c r="Z435" s="128">
        <f t="shared" si="123"/>
        <v>0</v>
      </c>
      <c r="AE435" s="37"/>
      <c r="AF435" s="37"/>
      <c r="AG435" s="37"/>
      <c r="AH435" s="37"/>
      <c r="AJ435" s="281" t="e">
        <f t="shared" si="124"/>
        <v>#N/A</v>
      </c>
    </row>
    <row r="436" spans="1:36" ht="19.5" hidden="1" customHeight="1" outlineLevel="1" collapsed="1">
      <c r="A436" s="43" t="s">
        <v>2506</v>
      </c>
      <c r="B436" s="121" t="s">
        <v>755</v>
      </c>
      <c r="C436" s="44">
        <f t="shared" si="114"/>
        <v>1731</v>
      </c>
      <c r="D436" s="44">
        <f t="shared" si="114"/>
        <v>0</v>
      </c>
      <c r="E436" s="44">
        <f t="shared" si="114"/>
        <v>71</v>
      </c>
      <c r="F436" s="44">
        <f t="shared" si="115"/>
        <v>1802</v>
      </c>
      <c r="G436" s="44">
        <f t="shared" si="116"/>
        <v>71</v>
      </c>
      <c r="H436" s="131">
        <f t="shared" si="117"/>
        <v>4.1016753321779325</v>
      </c>
      <c r="I436" s="44">
        <f>SUM(I437:I441)</f>
        <v>1693</v>
      </c>
      <c r="J436" s="44">
        <f>SUM(J437:J441)</f>
        <v>0</v>
      </c>
      <c r="K436" s="44">
        <f>SUM(K437:K441)</f>
        <v>-7</v>
      </c>
      <c r="L436" s="44">
        <f t="shared" si="113"/>
        <v>1686</v>
      </c>
      <c r="M436" s="44">
        <f t="shared" si="118"/>
        <v>-7</v>
      </c>
      <c r="N436" s="131">
        <f t="shared" si="119"/>
        <v>-0.4134672179562906</v>
      </c>
      <c r="O436" s="44">
        <f>SUM(O437:O441)</f>
        <v>0</v>
      </c>
      <c r="P436" s="44">
        <f>SUM(P437:P441)</f>
        <v>0</v>
      </c>
      <c r="Q436" s="44">
        <f>SUM(Q437:Q441)</f>
        <v>80</v>
      </c>
      <c r="R436" s="44">
        <f>SUM(R437:R441)</f>
        <v>80</v>
      </c>
      <c r="S436" s="44">
        <f t="shared" si="120"/>
        <v>80</v>
      </c>
      <c r="T436" s="131">
        <f t="shared" si="121"/>
        <v>0</v>
      </c>
      <c r="U436" s="44">
        <f>SUM(U437:U441)</f>
        <v>38</v>
      </c>
      <c r="V436" s="44">
        <f>SUM(V437:V441)</f>
        <v>0</v>
      </c>
      <c r="W436" s="44">
        <f>SUM(W437:W441)</f>
        <v>-2</v>
      </c>
      <c r="X436" s="44">
        <f>SUM(X437:X441)</f>
        <v>36</v>
      </c>
      <c r="Y436" s="44">
        <f t="shared" si="122"/>
        <v>-2</v>
      </c>
      <c r="Z436" s="131">
        <f t="shared" si="123"/>
        <v>-5.2631578947368416</v>
      </c>
      <c r="AE436" s="44">
        <f>SUM(AE437:AE441)</f>
        <v>0</v>
      </c>
      <c r="AF436" s="44">
        <f>SUM(AF437:AF441)</f>
        <v>-7</v>
      </c>
      <c r="AG436" s="44">
        <f>SUM(AG437:AG441)</f>
        <v>0</v>
      </c>
      <c r="AH436" s="44">
        <f>SUM(AH437:AH441)</f>
        <v>0</v>
      </c>
      <c r="AJ436" s="281" t="e">
        <f t="shared" si="124"/>
        <v>#N/A</v>
      </c>
    </row>
    <row r="437" spans="1:36" ht="20.100000000000001" hidden="1" customHeight="1" outlineLevel="2">
      <c r="A437" s="36" t="s">
        <v>2507</v>
      </c>
      <c r="B437" s="121" t="s">
        <v>756</v>
      </c>
      <c r="C437" s="37">
        <f t="shared" si="114"/>
        <v>6</v>
      </c>
      <c r="D437" s="37">
        <f t="shared" si="114"/>
        <v>0</v>
      </c>
      <c r="E437" s="37">
        <f t="shared" si="114"/>
        <v>0</v>
      </c>
      <c r="F437" s="37">
        <f t="shared" si="115"/>
        <v>6</v>
      </c>
      <c r="G437" s="37">
        <f t="shared" si="116"/>
        <v>0</v>
      </c>
      <c r="H437" s="128">
        <f t="shared" si="117"/>
        <v>0</v>
      </c>
      <c r="I437" s="37">
        <v>6</v>
      </c>
      <c r="J437" s="37"/>
      <c r="K437" s="37">
        <f t="shared" ref="K437:K441" si="133">SUM(AE437:AH437)</f>
        <v>0</v>
      </c>
      <c r="L437" s="37">
        <f t="shared" si="113"/>
        <v>6</v>
      </c>
      <c r="M437" s="37">
        <f t="shared" si="118"/>
        <v>0</v>
      </c>
      <c r="N437" s="128">
        <f t="shared" si="119"/>
        <v>0</v>
      </c>
      <c r="O437" s="37"/>
      <c r="P437" s="37"/>
      <c r="Q437" s="37"/>
      <c r="R437" s="37"/>
      <c r="S437" s="37">
        <f t="shared" si="120"/>
        <v>0</v>
      </c>
      <c r="T437" s="128">
        <f t="shared" si="121"/>
        <v>0</v>
      </c>
      <c r="U437" s="37">
        <v>0</v>
      </c>
      <c r="V437" s="37"/>
      <c r="W437" s="37"/>
      <c r="X437" s="37">
        <v>0</v>
      </c>
      <c r="Y437" s="37">
        <f t="shared" si="122"/>
        <v>0</v>
      </c>
      <c r="Z437" s="128">
        <f t="shared" si="123"/>
        <v>0</v>
      </c>
      <c r="AE437" s="37"/>
      <c r="AF437" s="37"/>
      <c r="AG437" s="37"/>
      <c r="AH437" s="37"/>
      <c r="AJ437" s="281" t="e">
        <f t="shared" si="124"/>
        <v>#N/A</v>
      </c>
    </row>
    <row r="438" spans="1:36" ht="20.100000000000001" hidden="1" customHeight="1" outlineLevel="2">
      <c r="A438" s="36" t="s">
        <v>2508</v>
      </c>
      <c r="B438" s="121" t="s">
        <v>757</v>
      </c>
      <c r="C438" s="37">
        <f t="shared" si="114"/>
        <v>817</v>
      </c>
      <c r="D438" s="37">
        <f t="shared" si="114"/>
        <v>0</v>
      </c>
      <c r="E438" s="37">
        <f t="shared" si="114"/>
        <v>-2</v>
      </c>
      <c r="F438" s="37">
        <f t="shared" si="115"/>
        <v>815</v>
      </c>
      <c r="G438" s="37">
        <f t="shared" si="116"/>
        <v>-2</v>
      </c>
      <c r="H438" s="128">
        <f t="shared" si="117"/>
        <v>-0.24479804161566704</v>
      </c>
      <c r="I438" s="37">
        <v>811</v>
      </c>
      <c r="J438" s="37"/>
      <c r="K438" s="37">
        <f t="shared" si="133"/>
        <v>0</v>
      </c>
      <c r="L438" s="37">
        <f t="shared" si="113"/>
        <v>811</v>
      </c>
      <c r="M438" s="37">
        <f t="shared" si="118"/>
        <v>0</v>
      </c>
      <c r="N438" s="128">
        <f t="shared" si="119"/>
        <v>0</v>
      </c>
      <c r="O438" s="37"/>
      <c r="P438" s="37"/>
      <c r="Q438" s="37"/>
      <c r="R438" s="37"/>
      <c r="S438" s="37">
        <f t="shared" si="120"/>
        <v>0</v>
      </c>
      <c r="T438" s="128">
        <f t="shared" si="121"/>
        <v>0</v>
      </c>
      <c r="U438" s="37">
        <v>6</v>
      </c>
      <c r="V438" s="37"/>
      <c r="W438" s="37">
        <v>-2</v>
      </c>
      <c r="X438" s="37">
        <v>4</v>
      </c>
      <c r="Y438" s="37">
        <f t="shared" si="122"/>
        <v>-2</v>
      </c>
      <c r="Z438" s="128">
        <f t="shared" si="123"/>
        <v>-33.333333333333329</v>
      </c>
      <c r="AE438" s="37"/>
      <c r="AF438" s="37"/>
      <c r="AG438" s="37"/>
      <c r="AH438" s="37"/>
      <c r="AJ438" s="281">
        <f t="shared" si="124"/>
        <v>-2</v>
      </c>
    </row>
    <row r="439" spans="1:36" ht="20.100000000000001" hidden="1" customHeight="1" outlineLevel="2">
      <c r="A439" s="36" t="s">
        <v>2075</v>
      </c>
      <c r="B439" s="121" t="s">
        <v>758</v>
      </c>
      <c r="C439" s="37">
        <f t="shared" si="114"/>
        <v>799</v>
      </c>
      <c r="D439" s="37">
        <f t="shared" si="114"/>
        <v>0</v>
      </c>
      <c r="E439" s="37">
        <f t="shared" si="114"/>
        <v>-7</v>
      </c>
      <c r="F439" s="37">
        <f t="shared" si="115"/>
        <v>792</v>
      </c>
      <c r="G439" s="37">
        <f t="shared" si="116"/>
        <v>-7</v>
      </c>
      <c r="H439" s="128">
        <f t="shared" si="117"/>
        <v>-0.87609511889862324</v>
      </c>
      <c r="I439" s="37">
        <v>767</v>
      </c>
      <c r="J439" s="37"/>
      <c r="K439" s="37">
        <f t="shared" si="133"/>
        <v>-7</v>
      </c>
      <c r="L439" s="37">
        <f t="shared" si="113"/>
        <v>760</v>
      </c>
      <c r="M439" s="37">
        <f t="shared" si="118"/>
        <v>-7</v>
      </c>
      <c r="N439" s="128">
        <f t="shared" si="119"/>
        <v>-0.91264667535853972</v>
      </c>
      <c r="O439" s="37"/>
      <c r="P439" s="37"/>
      <c r="Q439" s="37"/>
      <c r="R439" s="37"/>
      <c r="S439" s="37">
        <f t="shared" si="120"/>
        <v>0</v>
      </c>
      <c r="T439" s="128">
        <f t="shared" si="121"/>
        <v>0</v>
      </c>
      <c r="U439" s="37">
        <v>32</v>
      </c>
      <c r="V439" s="37"/>
      <c r="W439" s="37"/>
      <c r="X439" s="37">
        <v>32</v>
      </c>
      <c r="Y439" s="37">
        <f t="shared" si="122"/>
        <v>0</v>
      </c>
      <c r="Z439" s="128">
        <f t="shared" si="123"/>
        <v>0</v>
      </c>
      <c r="AE439" s="37"/>
      <c r="AF439" s="37">
        <v>-7</v>
      </c>
      <c r="AG439" s="37"/>
      <c r="AH439" s="37"/>
      <c r="AJ439" s="281" t="e">
        <f t="shared" si="124"/>
        <v>#N/A</v>
      </c>
    </row>
    <row r="440" spans="1:36" ht="20.100000000000001" hidden="1" customHeight="1" outlineLevel="2">
      <c r="A440" s="36" t="s">
        <v>2509</v>
      </c>
      <c r="B440" s="121" t="s">
        <v>759</v>
      </c>
      <c r="C440" s="37">
        <f t="shared" si="114"/>
        <v>0</v>
      </c>
      <c r="D440" s="37">
        <f t="shared" si="114"/>
        <v>0</v>
      </c>
      <c r="E440" s="37">
        <f t="shared" si="114"/>
        <v>0</v>
      </c>
      <c r="F440" s="37">
        <f t="shared" si="115"/>
        <v>0</v>
      </c>
      <c r="G440" s="37">
        <f t="shared" si="116"/>
        <v>0</v>
      </c>
      <c r="H440" s="128">
        <f t="shared" si="117"/>
        <v>0</v>
      </c>
      <c r="I440" s="37">
        <v>0</v>
      </c>
      <c r="J440" s="37"/>
      <c r="K440" s="37">
        <f t="shared" si="133"/>
        <v>0</v>
      </c>
      <c r="L440" s="37">
        <f t="shared" si="113"/>
        <v>0</v>
      </c>
      <c r="M440" s="37">
        <f t="shared" si="118"/>
        <v>0</v>
      </c>
      <c r="N440" s="128">
        <f t="shared" si="119"/>
        <v>0</v>
      </c>
      <c r="O440" s="37"/>
      <c r="P440" s="37"/>
      <c r="Q440" s="37"/>
      <c r="R440" s="37"/>
      <c r="S440" s="37">
        <f t="shared" si="120"/>
        <v>0</v>
      </c>
      <c r="T440" s="128">
        <f t="shared" si="121"/>
        <v>0</v>
      </c>
      <c r="U440" s="37">
        <v>0</v>
      </c>
      <c r="V440" s="37"/>
      <c r="W440" s="37"/>
      <c r="X440" s="37">
        <v>0</v>
      </c>
      <c r="Y440" s="37">
        <f t="shared" si="122"/>
        <v>0</v>
      </c>
      <c r="Z440" s="128">
        <f t="shared" si="123"/>
        <v>0</v>
      </c>
      <c r="AE440" s="37"/>
      <c r="AF440" s="37"/>
      <c r="AG440" s="37"/>
      <c r="AH440" s="37"/>
      <c r="AJ440" s="281" t="e">
        <f t="shared" si="124"/>
        <v>#N/A</v>
      </c>
    </row>
    <row r="441" spans="1:36" ht="20.100000000000001" hidden="1" customHeight="1" outlineLevel="2">
      <c r="A441" s="36" t="s">
        <v>2510</v>
      </c>
      <c r="B441" s="121" t="s">
        <v>760</v>
      </c>
      <c r="C441" s="37">
        <f t="shared" si="114"/>
        <v>109</v>
      </c>
      <c r="D441" s="37">
        <f t="shared" si="114"/>
        <v>0</v>
      </c>
      <c r="E441" s="37">
        <f t="shared" si="114"/>
        <v>80</v>
      </c>
      <c r="F441" s="37">
        <f t="shared" si="115"/>
        <v>189</v>
      </c>
      <c r="G441" s="37">
        <f t="shared" si="116"/>
        <v>80</v>
      </c>
      <c r="H441" s="128">
        <f t="shared" si="117"/>
        <v>73.394495412844037</v>
      </c>
      <c r="I441" s="37">
        <v>109</v>
      </c>
      <c r="J441" s="37"/>
      <c r="K441" s="37">
        <f t="shared" si="133"/>
        <v>0</v>
      </c>
      <c r="L441" s="37">
        <f t="shared" si="113"/>
        <v>109</v>
      </c>
      <c r="M441" s="37">
        <f t="shared" si="118"/>
        <v>0</v>
      </c>
      <c r="N441" s="128">
        <f t="shared" si="119"/>
        <v>0</v>
      </c>
      <c r="O441" s="37"/>
      <c r="P441" s="37"/>
      <c r="Q441" s="37">
        <v>80</v>
      </c>
      <c r="R441" s="37">
        <v>80</v>
      </c>
      <c r="S441" s="37">
        <f t="shared" si="120"/>
        <v>80</v>
      </c>
      <c r="T441" s="128">
        <f t="shared" si="121"/>
        <v>0</v>
      </c>
      <c r="U441" s="37">
        <v>0</v>
      </c>
      <c r="V441" s="37"/>
      <c r="W441" s="37"/>
      <c r="X441" s="37">
        <v>0</v>
      </c>
      <c r="Y441" s="37">
        <f t="shared" si="122"/>
        <v>0</v>
      </c>
      <c r="Z441" s="128">
        <f t="shared" si="123"/>
        <v>0</v>
      </c>
      <c r="AE441" s="37"/>
      <c r="AF441" s="37"/>
      <c r="AG441" s="37"/>
      <c r="AH441" s="37"/>
      <c r="AJ441" s="281" t="e">
        <f t="shared" si="124"/>
        <v>#N/A</v>
      </c>
    </row>
    <row r="442" spans="1:36" ht="19.5" hidden="1" customHeight="1" outlineLevel="1" collapsed="1">
      <c r="A442" s="43" t="s">
        <v>2511</v>
      </c>
      <c r="B442" s="121" t="s">
        <v>761</v>
      </c>
      <c r="C442" s="44">
        <f t="shared" si="114"/>
        <v>137</v>
      </c>
      <c r="D442" s="44">
        <f t="shared" si="114"/>
        <v>0</v>
      </c>
      <c r="E442" s="44">
        <f t="shared" si="114"/>
        <v>0</v>
      </c>
      <c r="F442" s="44">
        <f t="shared" si="115"/>
        <v>137</v>
      </c>
      <c r="G442" s="44">
        <f t="shared" si="116"/>
        <v>0</v>
      </c>
      <c r="H442" s="131">
        <f t="shared" si="117"/>
        <v>0</v>
      </c>
      <c r="I442" s="44">
        <f>SUM(I443:I448)</f>
        <v>137</v>
      </c>
      <c r="J442" s="44">
        <f>SUM(J443:J448)</f>
        <v>0</v>
      </c>
      <c r="K442" s="44">
        <f>SUM(K443:K448)</f>
        <v>0</v>
      </c>
      <c r="L442" s="44">
        <f t="shared" si="113"/>
        <v>137</v>
      </c>
      <c r="M442" s="44">
        <f t="shared" si="118"/>
        <v>0</v>
      </c>
      <c r="N442" s="131">
        <f t="shared" si="119"/>
        <v>0</v>
      </c>
      <c r="O442" s="44">
        <f>SUM(O443:O448)</f>
        <v>0</v>
      </c>
      <c r="P442" s="44">
        <f>SUM(P443:P448)</f>
        <v>0</v>
      </c>
      <c r="Q442" s="44">
        <f>SUM(Q443:Q448)</f>
        <v>0</v>
      </c>
      <c r="R442" s="44">
        <f>SUM(R443:R448)</f>
        <v>0</v>
      </c>
      <c r="S442" s="44">
        <f t="shared" si="120"/>
        <v>0</v>
      </c>
      <c r="T442" s="131">
        <f t="shared" si="121"/>
        <v>0</v>
      </c>
      <c r="U442" s="44">
        <f>SUM(U443:U448)</f>
        <v>0</v>
      </c>
      <c r="V442" s="44">
        <f>SUM(V443:V448)</f>
        <v>0</v>
      </c>
      <c r="W442" s="44">
        <f>SUM(W443:W448)</f>
        <v>0</v>
      </c>
      <c r="X442" s="44">
        <f>SUM(X443:X448)</f>
        <v>0</v>
      </c>
      <c r="Y442" s="44">
        <f t="shared" si="122"/>
        <v>0</v>
      </c>
      <c r="Z442" s="131">
        <f t="shared" si="123"/>
        <v>0</v>
      </c>
      <c r="AE442" s="44">
        <f>SUM(AE443:AE448)</f>
        <v>0</v>
      </c>
      <c r="AF442" s="44">
        <f>SUM(AF443:AF448)</f>
        <v>0</v>
      </c>
      <c r="AG442" s="44">
        <f>SUM(AG443:AG448)</f>
        <v>0</v>
      </c>
      <c r="AH442" s="44">
        <f>SUM(AH443:AH448)</f>
        <v>0</v>
      </c>
      <c r="AJ442" s="281" t="e">
        <f t="shared" si="124"/>
        <v>#N/A</v>
      </c>
    </row>
    <row r="443" spans="1:36" ht="20.100000000000001" hidden="1" customHeight="1" outlineLevel="2">
      <c r="A443" s="36" t="s">
        <v>2512</v>
      </c>
      <c r="B443" s="121" t="s">
        <v>762</v>
      </c>
      <c r="C443" s="37">
        <f t="shared" si="114"/>
        <v>3</v>
      </c>
      <c r="D443" s="37">
        <f t="shared" si="114"/>
        <v>0</v>
      </c>
      <c r="E443" s="37">
        <f t="shared" si="114"/>
        <v>0</v>
      </c>
      <c r="F443" s="37">
        <f t="shared" si="115"/>
        <v>3</v>
      </c>
      <c r="G443" s="37">
        <f t="shared" si="116"/>
        <v>0</v>
      </c>
      <c r="H443" s="128">
        <f t="shared" si="117"/>
        <v>0</v>
      </c>
      <c r="I443" s="37">
        <v>3</v>
      </c>
      <c r="J443" s="37"/>
      <c r="K443" s="37">
        <f t="shared" ref="K443:K449" si="134">SUM(AE443:AH443)</f>
        <v>0</v>
      </c>
      <c r="L443" s="37">
        <f t="shared" si="113"/>
        <v>3</v>
      </c>
      <c r="M443" s="37">
        <f t="shared" si="118"/>
        <v>0</v>
      </c>
      <c r="N443" s="128">
        <f t="shared" si="119"/>
        <v>0</v>
      </c>
      <c r="O443" s="37"/>
      <c r="P443" s="37"/>
      <c r="Q443" s="37"/>
      <c r="R443" s="37"/>
      <c r="S443" s="37">
        <f t="shared" si="120"/>
        <v>0</v>
      </c>
      <c r="T443" s="128">
        <f t="shared" si="121"/>
        <v>0</v>
      </c>
      <c r="U443" s="37">
        <v>0</v>
      </c>
      <c r="V443" s="37"/>
      <c r="W443" s="37"/>
      <c r="X443" s="37">
        <v>0</v>
      </c>
      <c r="Y443" s="37">
        <f t="shared" si="122"/>
        <v>0</v>
      </c>
      <c r="Z443" s="128">
        <f t="shared" si="123"/>
        <v>0</v>
      </c>
      <c r="AE443" s="37"/>
      <c r="AF443" s="37"/>
      <c r="AG443" s="37"/>
      <c r="AH443" s="37"/>
      <c r="AJ443" s="281" t="e">
        <f t="shared" si="124"/>
        <v>#N/A</v>
      </c>
    </row>
    <row r="444" spans="1:36" ht="20.100000000000001" hidden="1" customHeight="1" outlineLevel="2">
      <c r="A444" s="36" t="s">
        <v>2513</v>
      </c>
      <c r="B444" s="121" t="s">
        <v>763</v>
      </c>
      <c r="C444" s="37">
        <f t="shared" si="114"/>
        <v>0</v>
      </c>
      <c r="D444" s="37">
        <f t="shared" si="114"/>
        <v>0</v>
      </c>
      <c r="E444" s="37">
        <f t="shared" si="114"/>
        <v>0</v>
      </c>
      <c r="F444" s="37">
        <f t="shared" si="115"/>
        <v>0</v>
      </c>
      <c r="G444" s="37">
        <f t="shared" si="116"/>
        <v>0</v>
      </c>
      <c r="H444" s="128">
        <f t="shared" si="117"/>
        <v>0</v>
      </c>
      <c r="I444" s="37">
        <v>0</v>
      </c>
      <c r="J444" s="37"/>
      <c r="K444" s="37">
        <f t="shared" si="134"/>
        <v>0</v>
      </c>
      <c r="L444" s="37">
        <f t="shared" si="113"/>
        <v>0</v>
      </c>
      <c r="M444" s="37">
        <f t="shared" si="118"/>
        <v>0</v>
      </c>
      <c r="N444" s="128">
        <f t="shared" si="119"/>
        <v>0</v>
      </c>
      <c r="O444" s="37"/>
      <c r="P444" s="37"/>
      <c r="Q444" s="37"/>
      <c r="R444" s="37"/>
      <c r="S444" s="37">
        <f t="shared" si="120"/>
        <v>0</v>
      </c>
      <c r="T444" s="128">
        <f t="shared" si="121"/>
        <v>0</v>
      </c>
      <c r="U444" s="37">
        <v>0</v>
      </c>
      <c r="V444" s="37"/>
      <c r="W444" s="37"/>
      <c r="X444" s="37">
        <v>0</v>
      </c>
      <c r="Y444" s="37">
        <f t="shared" si="122"/>
        <v>0</v>
      </c>
      <c r="Z444" s="128">
        <f t="shared" si="123"/>
        <v>0</v>
      </c>
      <c r="AE444" s="37"/>
      <c r="AF444" s="37"/>
      <c r="AG444" s="37"/>
      <c r="AH444" s="37"/>
      <c r="AJ444" s="281" t="e">
        <f t="shared" si="124"/>
        <v>#N/A</v>
      </c>
    </row>
    <row r="445" spans="1:36" ht="20.100000000000001" hidden="1" customHeight="1" outlineLevel="2">
      <c r="A445" s="36" t="s">
        <v>2514</v>
      </c>
      <c r="B445" s="121" t="s">
        <v>764</v>
      </c>
      <c r="C445" s="37">
        <f t="shared" si="114"/>
        <v>36</v>
      </c>
      <c r="D445" s="37">
        <f t="shared" si="114"/>
        <v>0</v>
      </c>
      <c r="E445" s="37">
        <f t="shared" si="114"/>
        <v>0</v>
      </c>
      <c r="F445" s="37">
        <f t="shared" si="115"/>
        <v>36</v>
      </c>
      <c r="G445" s="37">
        <f t="shared" si="116"/>
        <v>0</v>
      </c>
      <c r="H445" s="128">
        <f t="shared" si="117"/>
        <v>0</v>
      </c>
      <c r="I445" s="37">
        <v>36</v>
      </c>
      <c r="J445" s="37"/>
      <c r="K445" s="37">
        <f t="shared" si="134"/>
        <v>0</v>
      </c>
      <c r="L445" s="37">
        <f t="shared" si="113"/>
        <v>36</v>
      </c>
      <c r="M445" s="37">
        <f t="shared" si="118"/>
        <v>0</v>
      </c>
      <c r="N445" s="128">
        <f t="shared" si="119"/>
        <v>0</v>
      </c>
      <c r="O445" s="37"/>
      <c r="P445" s="37"/>
      <c r="Q445" s="37"/>
      <c r="R445" s="37"/>
      <c r="S445" s="37">
        <f t="shared" si="120"/>
        <v>0</v>
      </c>
      <c r="T445" s="128">
        <f t="shared" si="121"/>
        <v>0</v>
      </c>
      <c r="U445" s="37">
        <v>0</v>
      </c>
      <c r="V445" s="37"/>
      <c r="W445" s="37"/>
      <c r="X445" s="37">
        <v>0</v>
      </c>
      <c r="Y445" s="37">
        <f t="shared" si="122"/>
        <v>0</v>
      </c>
      <c r="Z445" s="128">
        <f t="shared" si="123"/>
        <v>0</v>
      </c>
      <c r="AE445" s="37"/>
      <c r="AF445" s="37"/>
      <c r="AG445" s="37"/>
      <c r="AH445" s="37"/>
      <c r="AJ445" s="281" t="e">
        <f t="shared" si="124"/>
        <v>#N/A</v>
      </c>
    </row>
    <row r="446" spans="1:36" ht="20.100000000000001" hidden="1" customHeight="1" outlineLevel="2">
      <c r="A446" s="36" t="s">
        <v>2515</v>
      </c>
      <c r="B446" s="121" t="s">
        <v>765</v>
      </c>
      <c r="C446" s="37">
        <f t="shared" si="114"/>
        <v>0</v>
      </c>
      <c r="D446" s="37">
        <f t="shared" si="114"/>
        <v>0</v>
      </c>
      <c r="E446" s="37">
        <f t="shared" si="114"/>
        <v>0</v>
      </c>
      <c r="F446" s="37">
        <f t="shared" si="115"/>
        <v>0</v>
      </c>
      <c r="G446" s="37">
        <f t="shared" si="116"/>
        <v>0</v>
      </c>
      <c r="H446" s="128">
        <f t="shared" si="117"/>
        <v>0</v>
      </c>
      <c r="I446" s="37">
        <v>0</v>
      </c>
      <c r="J446" s="37"/>
      <c r="K446" s="37">
        <f t="shared" si="134"/>
        <v>0</v>
      </c>
      <c r="L446" s="37">
        <f t="shared" si="113"/>
        <v>0</v>
      </c>
      <c r="M446" s="37">
        <f t="shared" si="118"/>
        <v>0</v>
      </c>
      <c r="N446" s="128">
        <f t="shared" si="119"/>
        <v>0</v>
      </c>
      <c r="O446" s="37"/>
      <c r="P446" s="37"/>
      <c r="Q446" s="37"/>
      <c r="R446" s="37"/>
      <c r="S446" s="37">
        <f t="shared" si="120"/>
        <v>0</v>
      </c>
      <c r="T446" s="128">
        <f t="shared" si="121"/>
        <v>0</v>
      </c>
      <c r="U446" s="37">
        <v>0</v>
      </c>
      <c r="V446" s="37"/>
      <c r="W446" s="37"/>
      <c r="X446" s="37">
        <v>0</v>
      </c>
      <c r="Y446" s="37">
        <f t="shared" si="122"/>
        <v>0</v>
      </c>
      <c r="Z446" s="128">
        <f t="shared" si="123"/>
        <v>0</v>
      </c>
      <c r="AE446" s="37"/>
      <c r="AF446" s="37"/>
      <c r="AG446" s="37"/>
      <c r="AH446" s="37"/>
      <c r="AJ446" s="281" t="e">
        <f t="shared" si="124"/>
        <v>#N/A</v>
      </c>
    </row>
    <row r="447" spans="1:36" ht="20.100000000000001" hidden="1" customHeight="1" outlineLevel="2">
      <c r="A447" s="36" t="s">
        <v>2516</v>
      </c>
      <c r="B447" s="121" t="s">
        <v>766</v>
      </c>
      <c r="C447" s="37">
        <f t="shared" si="114"/>
        <v>31</v>
      </c>
      <c r="D447" s="37">
        <f t="shared" si="114"/>
        <v>0</v>
      </c>
      <c r="E447" s="37">
        <f t="shared" si="114"/>
        <v>0</v>
      </c>
      <c r="F447" s="37">
        <f t="shared" si="115"/>
        <v>31</v>
      </c>
      <c r="G447" s="37">
        <f t="shared" si="116"/>
        <v>0</v>
      </c>
      <c r="H447" s="128">
        <f t="shared" si="117"/>
        <v>0</v>
      </c>
      <c r="I447" s="37">
        <v>31</v>
      </c>
      <c r="J447" s="37"/>
      <c r="K447" s="37">
        <f t="shared" si="134"/>
        <v>0</v>
      </c>
      <c r="L447" s="37">
        <f t="shared" si="113"/>
        <v>31</v>
      </c>
      <c r="M447" s="37">
        <f t="shared" si="118"/>
        <v>0</v>
      </c>
      <c r="N447" s="128">
        <f t="shared" si="119"/>
        <v>0</v>
      </c>
      <c r="O447" s="37"/>
      <c r="P447" s="37"/>
      <c r="Q447" s="37"/>
      <c r="R447" s="37"/>
      <c r="S447" s="37">
        <f t="shared" si="120"/>
        <v>0</v>
      </c>
      <c r="T447" s="128">
        <f t="shared" si="121"/>
        <v>0</v>
      </c>
      <c r="U447" s="37">
        <v>0</v>
      </c>
      <c r="V447" s="37"/>
      <c r="W447" s="37"/>
      <c r="X447" s="37">
        <v>0</v>
      </c>
      <c r="Y447" s="37">
        <f t="shared" si="122"/>
        <v>0</v>
      </c>
      <c r="Z447" s="128">
        <f t="shared" si="123"/>
        <v>0</v>
      </c>
      <c r="AE447" s="37"/>
      <c r="AF447" s="37"/>
      <c r="AG447" s="37"/>
      <c r="AH447" s="37"/>
      <c r="AJ447" s="281" t="e">
        <f t="shared" si="124"/>
        <v>#N/A</v>
      </c>
    </row>
    <row r="448" spans="1:36" ht="20.100000000000001" hidden="1" customHeight="1" outlineLevel="2">
      <c r="A448" s="36" t="s">
        <v>2517</v>
      </c>
      <c r="B448" s="121" t="s">
        <v>767</v>
      </c>
      <c r="C448" s="37">
        <f t="shared" si="114"/>
        <v>67</v>
      </c>
      <c r="D448" s="37">
        <f t="shared" si="114"/>
        <v>0</v>
      </c>
      <c r="E448" s="37">
        <f t="shared" si="114"/>
        <v>0</v>
      </c>
      <c r="F448" s="37">
        <f t="shared" si="115"/>
        <v>67</v>
      </c>
      <c r="G448" s="37">
        <f t="shared" si="116"/>
        <v>0</v>
      </c>
      <c r="H448" s="128">
        <f t="shared" si="117"/>
        <v>0</v>
      </c>
      <c r="I448" s="37">
        <v>67</v>
      </c>
      <c r="J448" s="37"/>
      <c r="K448" s="37">
        <f t="shared" si="134"/>
        <v>0</v>
      </c>
      <c r="L448" s="37">
        <f t="shared" si="113"/>
        <v>67</v>
      </c>
      <c r="M448" s="37">
        <f t="shared" si="118"/>
        <v>0</v>
      </c>
      <c r="N448" s="128">
        <f t="shared" si="119"/>
        <v>0</v>
      </c>
      <c r="O448" s="37"/>
      <c r="P448" s="37"/>
      <c r="Q448" s="37"/>
      <c r="R448" s="37"/>
      <c r="S448" s="37">
        <f t="shared" si="120"/>
        <v>0</v>
      </c>
      <c r="T448" s="128">
        <f t="shared" si="121"/>
        <v>0</v>
      </c>
      <c r="U448" s="37">
        <v>0</v>
      </c>
      <c r="V448" s="37"/>
      <c r="W448" s="37"/>
      <c r="X448" s="37">
        <v>0</v>
      </c>
      <c r="Y448" s="37">
        <f t="shared" si="122"/>
        <v>0</v>
      </c>
      <c r="Z448" s="128">
        <f t="shared" si="123"/>
        <v>0</v>
      </c>
      <c r="AE448" s="37"/>
      <c r="AF448" s="37"/>
      <c r="AG448" s="37"/>
      <c r="AH448" s="37"/>
      <c r="AJ448" s="281" t="e">
        <f t="shared" si="124"/>
        <v>#N/A</v>
      </c>
    </row>
    <row r="449" spans="1:36" ht="19.5" hidden="1" customHeight="1" outlineLevel="1">
      <c r="A449" s="43" t="s">
        <v>2518</v>
      </c>
      <c r="B449" s="121" t="s">
        <v>768</v>
      </c>
      <c r="C449" s="44">
        <f t="shared" si="114"/>
        <v>71</v>
      </c>
      <c r="D449" s="44">
        <f t="shared" si="114"/>
        <v>0</v>
      </c>
      <c r="E449" s="44">
        <f t="shared" si="114"/>
        <v>0</v>
      </c>
      <c r="F449" s="44">
        <f t="shared" si="115"/>
        <v>71</v>
      </c>
      <c r="G449" s="44">
        <f t="shared" si="116"/>
        <v>0</v>
      </c>
      <c r="H449" s="131">
        <f t="shared" si="117"/>
        <v>0</v>
      </c>
      <c r="I449" s="44">
        <v>71</v>
      </c>
      <c r="J449" s="44"/>
      <c r="K449" s="44">
        <f t="shared" si="134"/>
        <v>0</v>
      </c>
      <c r="L449" s="44">
        <f t="shared" si="113"/>
        <v>71</v>
      </c>
      <c r="M449" s="44">
        <f t="shared" si="118"/>
        <v>0</v>
      </c>
      <c r="N449" s="131">
        <f t="shared" si="119"/>
        <v>0</v>
      </c>
      <c r="O449" s="44"/>
      <c r="P449" s="44"/>
      <c r="Q449" s="44"/>
      <c r="R449" s="44"/>
      <c r="S449" s="44">
        <f t="shared" si="120"/>
        <v>0</v>
      </c>
      <c r="T449" s="131">
        <f t="shared" si="121"/>
        <v>0</v>
      </c>
      <c r="U449" s="44">
        <v>0</v>
      </c>
      <c r="V449" s="44"/>
      <c r="W449" s="44"/>
      <c r="X449" s="44">
        <v>0</v>
      </c>
      <c r="Y449" s="44">
        <f t="shared" si="122"/>
        <v>0</v>
      </c>
      <c r="Z449" s="131">
        <f t="shared" si="123"/>
        <v>0</v>
      </c>
      <c r="AE449" s="44"/>
      <c r="AF449" s="44"/>
      <c r="AG449" s="44"/>
      <c r="AH449" s="44"/>
      <c r="AJ449" s="281" t="e">
        <f t="shared" si="124"/>
        <v>#N/A</v>
      </c>
    </row>
    <row r="450" spans="1:36" ht="19.5" customHeight="1" collapsed="1">
      <c r="A450" s="39" t="s">
        <v>2519</v>
      </c>
      <c r="B450" s="121" t="s">
        <v>769</v>
      </c>
      <c r="C450" s="40">
        <f t="shared" si="114"/>
        <v>7282</v>
      </c>
      <c r="D450" s="40">
        <f t="shared" si="114"/>
        <v>0</v>
      </c>
      <c r="E450" s="40">
        <f t="shared" si="114"/>
        <v>0</v>
      </c>
      <c r="F450" s="40">
        <f t="shared" si="115"/>
        <v>7282</v>
      </c>
      <c r="G450" s="40">
        <f t="shared" si="116"/>
        <v>0</v>
      </c>
      <c r="H450" s="129">
        <f t="shared" si="117"/>
        <v>0</v>
      </c>
      <c r="I450" s="40">
        <f>SUM(I451,I456,I465,I471,I477,I482,I487,I494,I498,I501)</f>
        <v>7032</v>
      </c>
      <c r="J450" s="40">
        <f>SUM(J451,J456,J465,J471,J477,J482,J487,J494,J498,J501)</f>
        <v>0</v>
      </c>
      <c r="K450" s="40">
        <f>SUM(K451,K456,K465,K471,K477,K482,K487,K494,K498,K501)</f>
        <v>0</v>
      </c>
      <c r="L450" s="40">
        <f>SUM(L451,L456,L465,L471,L477,L482,L487,L494,L498,L501)</f>
        <v>7032</v>
      </c>
      <c r="M450" s="40">
        <f t="shared" si="118"/>
        <v>0</v>
      </c>
      <c r="N450" s="129">
        <f t="shared" si="119"/>
        <v>0</v>
      </c>
      <c r="O450" s="40">
        <f>SUM(O451,O456,O465,O471,O477,O482,O487,O494,O498,O501)</f>
        <v>0</v>
      </c>
      <c r="P450" s="40">
        <f>SUM(P451,P456,P465,P471,P477,P482,P487,P494,P498,P501)</f>
        <v>0</v>
      </c>
      <c r="Q450" s="40">
        <f>SUM(Q451,Q456,Q465,Q471,Q477,Q482,Q487,Q494,Q498,Q501)</f>
        <v>0</v>
      </c>
      <c r="R450" s="40">
        <f>SUM(R451,R456,R465,R471,R477,R482,R487,R494,R498,R501)</f>
        <v>0</v>
      </c>
      <c r="S450" s="40">
        <f t="shared" si="120"/>
        <v>0</v>
      </c>
      <c r="T450" s="129">
        <f t="shared" si="121"/>
        <v>0</v>
      </c>
      <c r="U450" s="40">
        <f>SUM(U451,U456,U465,U471,U477,U482,U487,U494,U498,U501)</f>
        <v>250</v>
      </c>
      <c r="V450" s="40">
        <f>SUM(V451,V456,V465,V471,V477,V482,V487,V494,V498,V501)</f>
        <v>0</v>
      </c>
      <c r="W450" s="40">
        <f>SUM(W451,W456,W465,W471,W477,W482,W487,W494,W498,W501)</f>
        <v>0</v>
      </c>
      <c r="X450" s="40">
        <f>SUM(X451,X456,X465,X471,X477,X482,X487,X494,X498,X501)</f>
        <v>250</v>
      </c>
      <c r="Y450" s="40">
        <f t="shared" si="122"/>
        <v>0</v>
      </c>
      <c r="Z450" s="129">
        <f t="shared" si="123"/>
        <v>0</v>
      </c>
      <c r="AE450" s="40">
        <f>SUM(AE451,AE456,AE465,AE471,AE477,AE482,AE487,AE494,AE498,AE501)</f>
        <v>0</v>
      </c>
      <c r="AF450" s="40">
        <f>SUM(AF451,AF456,AF465,AF471,AF477,AF482,AF487,AF494,AF498,AF501)</f>
        <v>0</v>
      </c>
      <c r="AG450" s="40">
        <f>SUM(AG451,AG456,AG465,AG471,AG477,AG482,AG487,AG494,AG498,AG501)</f>
        <v>0</v>
      </c>
      <c r="AH450" s="40">
        <f>SUM(AH451,AH456,AH465,AH471,AH477,AH482,AH487,AH494,AH498,AH501)</f>
        <v>0</v>
      </c>
      <c r="AJ450" s="281" t="e">
        <f t="shared" si="124"/>
        <v>#N/A</v>
      </c>
    </row>
    <row r="451" spans="1:36" ht="19.5" hidden="1" customHeight="1" outlineLevel="1" collapsed="1">
      <c r="A451" s="43" t="s">
        <v>2520</v>
      </c>
      <c r="B451" s="121" t="s">
        <v>770</v>
      </c>
      <c r="C451" s="44">
        <f t="shared" si="114"/>
        <v>517</v>
      </c>
      <c r="D451" s="44">
        <f t="shared" si="114"/>
        <v>0</v>
      </c>
      <c r="E451" s="44">
        <f t="shared" si="114"/>
        <v>0</v>
      </c>
      <c r="F451" s="44">
        <f t="shared" si="115"/>
        <v>517</v>
      </c>
      <c r="G451" s="44">
        <f t="shared" si="116"/>
        <v>0</v>
      </c>
      <c r="H451" s="131">
        <f t="shared" si="117"/>
        <v>0</v>
      </c>
      <c r="I451" s="44">
        <f>SUM(I452:I455)</f>
        <v>517</v>
      </c>
      <c r="J451" s="44">
        <f>SUM(J452:J455)</f>
        <v>0</v>
      </c>
      <c r="K451" s="44">
        <f>SUM(K452:K455)</f>
        <v>0</v>
      </c>
      <c r="L451" s="44">
        <f t="shared" si="113"/>
        <v>517</v>
      </c>
      <c r="M451" s="44">
        <f t="shared" si="118"/>
        <v>0</v>
      </c>
      <c r="N451" s="131">
        <f t="shared" si="119"/>
        <v>0</v>
      </c>
      <c r="O451" s="44">
        <f>SUM(O452:O455)</f>
        <v>0</v>
      </c>
      <c r="P451" s="44">
        <f>SUM(P452:P455)</f>
        <v>0</v>
      </c>
      <c r="Q451" s="44">
        <f>SUM(Q452:Q455)</f>
        <v>0</v>
      </c>
      <c r="R451" s="44">
        <f>SUM(R452:R455)</f>
        <v>0</v>
      </c>
      <c r="S451" s="44">
        <f t="shared" si="120"/>
        <v>0</v>
      </c>
      <c r="T451" s="131">
        <f t="shared" si="121"/>
        <v>0</v>
      </c>
      <c r="U451" s="44">
        <f>SUM(U452:U455)</f>
        <v>0</v>
      </c>
      <c r="V451" s="44">
        <f>SUM(V452:V455)</f>
        <v>0</v>
      </c>
      <c r="W451" s="44">
        <f>SUM(W452:W455)</f>
        <v>0</v>
      </c>
      <c r="X451" s="44">
        <f>SUM(X452:X455)</f>
        <v>0</v>
      </c>
      <c r="Y451" s="44">
        <f t="shared" si="122"/>
        <v>0</v>
      </c>
      <c r="Z451" s="131">
        <f t="shared" si="123"/>
        <v>0</v>
      </c>
      <c r="AE451" s="44">
        <f>SUM(AE452:AE455)</f>
        <v>0</v>
      </c>
      <c r="AF451" s="44">
        <f>SUM(AF452:AF455)</f>
        <v>0</v>
      </c>
      <c r="AG451" s="44">
        <f>SUM(AG452:AG455)</f>
        <v>0</v>
      </c>
      <c r="AH451" s="44">
        <f>SUM(AH452:AH455)</f>
        <v>0</v>
      </c>
      <c r="AJ451" s="281" t="e">
        <f t="shared" si="124"/>
        <v>#N/A</v>
      </c>
    </row>
    <row r="452" spans="1:36" ht="20.100000000000001" hidden="1" customHeight="1" outlineLevel="2">
      <c r="A452" s="36" t="s">
        <v>2521</v>
      </c>
      <c r="B452" s="121" t="s">
        <v>706</v>
      </c>
      <c r="C452" s="37">
        <f t="shared" si="114"/>
        <v>271</v>
      </c>
      <c r="D452" s="37">
        <f t="shared" si="114"/>
        <v>0</v>
      </c>
      <c r="E452" s="37">
        <f t="shared" si="114"/>
        <v>0</v>
      </c>
      <c r="F452" s="37">
        <f t="shared" si="115"/>
        <v>271</v>
      </c>
      <c r="G452" s="37">
        <f t="shared" si="116"/>
        <v>0</v>
      </c>
      <c r="H452" s="128">
        <f t="shared" si="117"/>
        <v>0</v>
      </c>
      <c r="I452" s="37">
        <v>271</v>
      </c>
      <c r="J452" s="37"/>
      <c r="K452" s="37">
        <f t="shared" ref="K452:K455" si="135">SUM(AE452:AH452)</f>
        <v>0</v>
      </c>
      <c r="L452" s="37">
        <f t="shared" si="113"/>
        <v>271</v>
      </c>
      <c r="M452" s="37">
        <f t="shared" si="118"/>
        <v>0</v>
      </c>
      <c r="N452" s="128">
        <f t="shared" si="119"/>
        <v>0</v>
      </c>
      <c r="O452" s="37"/>
      <c r="P452" s="37"/>
      <c r="Q452" s="37"/>
      <c r="R452" s="37"/>
      <c r="S452" s="37">
        <f t="shared" si="120"/>
        <v>0</v>
      </c>
      <c r="T452" s="128">
        <f t="shared" si="121"/>
        <v>0</v>
      </c>
      <c r="U452" s="37">
        <v>0</v>
      </c>
      <c r="V452" s="37"/>
      <c r="W452" s="37"/>
      <c r="X452" s="37">
        <v>0</v>
      </c>
      <c r="Y452" s="37">
        <f t="shared" si="122"/>
        <v>0</v>
      </c>
      <c r="Z452" s="128">
        <f t="shared" si="123"/>
        <v>0</v>
      </c>
      <c r="AE452" s="37"/>
      <c r="AF452" s="37"/>
      <c r="AG452" s="37"/>
      <c r="AH452" s="37"/>
      <c r="AJ452" s="281" t="e">
        <f t="shared" si="124"/>
        <v>#N/A</v>
      </c>
    </row>
    <row r="453" spans="1:36" ht="20.100000000000001" hidden="1" customHeight="1" outlineLevel="2">
      <c r="A453" s="36" t="s">
        <v>2522</v>
      </c>
      <c r="B453" s="121" t="s">
        <v>718</v>
      </c>
      <c r="C453" s="37">
        <f t="shared" si="114"/>
        <v>55</v>
      </c>
      <c r="D453" s="37">
        <f t="shared" si="114"/>
        <v>0</v>
      </c>
      <c r="E453" s="37">
        <f t="shared" si="114"/>
        <v>0</v>
      </c>
      <c r="F453" s="37">
        <f t="shared" si="115"/>
        <v>55</v>
      </c>
      <c r="G453" s="37">
        <f t="shared" si="116"/>
        <v>0</v>
      </c>
      <c r="H453" s="128">
        <f t="shared" si="117"/>
        <v>0</v>
      </c>
      <c r="I453" s="37">
        <v>55</v>
      </c>
      <c r="J453" s="37"/>
      <c r="K453" s="37">
        <f t="shared" si="135"/>
        <v>0</v>
      </c>
      <c r="L453" s="37">
        <f t="shared" ref="L453:L516" si="136">SUM(I453:K453)</f>
        <v>55</v>
      </c>
      <c r="M453" s="37">
        <f t="shared" si="118"/>
        <v>0</v>
      </c>
      <c r="N453" s="128">
        <f t="shared" si="119"/>
        <v>0</v>
      </c>
      <c r="O453" s="37"/>
      <c r="P453" s="37"/>
      <c r="Q453" s="37"/>
      <c r="R453" s="37"/>
      <c r="S453" s="37">
        <f t="shared" si="120"/>
        <v>0</v>
      </c>
      <c r="T453" s="128">
        <f t="shared" si="121"/>
        <v>0</v>
      </c>
      <c r="U453" s="37"/>
      <c r="V453" s="37"/>
      <c r="W453" s="37"/>
      <c r="X453" s="37"/>
      <c r="Y453" s="37">
        <f t="shared" si="122"/>
        <v>0</v>
      </c>
      <c r="Z453" s="128">
        <f t="shared" si="123"/>
        <v>0</v>
      </c>
      <c r="AE453" s="37"/>
      <c r="AF453" s="37"/>
      <c r="AG453" s="37"/>
      <c r="AH453" s="37"/>
      <c r="AJ453" s="281" t="e">
        <f t="shared" si="124"/>
        <v>#N/A</v>
      </c>
    </row>
    <row r="454" spans="1:36" ht="20.100000000000001" hidden="1" customHeight="1" outlineLevel="2">
      <c r="A454" s="36" t="s">
        <v>2523</v>
      </c>
      <c r="B454" s="121" t="s">
        <v>719</v>
      </c>
      <c r="C454" s="37">
        <f t="shared" si="114"/>
        <v>121</v>
      </c>
      <c r="D454" s="37">
        <f t="shared" si="114"/>
        <v>0</v>
      </c>
      <c r="E454" s="37">
        <f t="shared" si="114"/>
        <v>0</v>
      </c>
      <c r="F454" s="37">
        <f t="shared" si="115"/>
        <v>121</v>
      </c>
      <c r="G454" s="37">
        <f t="shared" si="116"/>
        <v>0</v>
      </c>
      <c r="H454" s="128">
        <f t="shared" si="117"/>
        <v>0</v>
      </c>
      <c r="I454" s="37">
        <v>121</v>
      </c>
      <c r="J454" s="37"/>
      <c r="K454" s="37">
        <f t="shared" si="135"/>
        <v>0</v>
      </c>
      <c r="L454" s="37">
        <f t="shared" si="136"/>
        <v>121</v>
      </c>
      <c r="M454" s="37">
        <f t="shared" si="118"/>
        <v>0</v>
      </c>
      <c r="N454" s="128">
        <f t="shared" si="119"/>
        <v>0</v>
      </c>
      <c r="O454" s="37"/>
      <c r="P454" s="37"/>
      <c r="Q454" s="37"/>
      <c r="R454" s="37"/>
      <c r="S454" s="37">
        <f t="shared" si="120"/>
        <v>0</v>
      </c>
      <c r="T454" s="128">
        <f t="shared" si="121"/>
        <v>0</v>
      </c>
      <c r="U454" s="37">
        <v>0</v>
      </c>
      <c r="V454" s="37"/>
      <c r="W454" s="37"/>
      <c r="X454" s="37">
        <v>0</v>
      </c>
      <c r="Y454" s="37">
        <f t="shared" si="122"/>
        <v>0</v>
      </c>
      <c r="Z454" s="128">
        <f t="shared" si="123"/>
        <v>0</v>
      </c>
      <c r="AE454" s="37"/>
      <c r="AF454" s="37"/>
      <c r="AG454" s="37"/>
      <c r="AH454" s="37"/>
      <c r="AJ454" s="281" t="e">
        <f t="shared" si="124"/>
        <v>#N/A</v>
      </c>
    </row>
    <row r="455" spans="1:36" ht="20.100000000000001" hidden="1" customHeight="1" outlineLevel="2">
      <c r="A455" s="36" t="s">
        <v>2524</v>
      </c>
      <c r="B455" s="121" t="s">
        <v>771</v>
      </c>
      <c r="C455" s="37">
        <f t="shared" ref="C455:E518" si="137">I455+O455+U455</f>
        <v>70</v>
      </c>
      <c r="D455" s="37">
        <f t="shared" si="137"/>
        <v>0</v>
      </c>
      <c r="E455" s="37">
        <f t="shared" si="137"/>
        <v>0</v>
      </c>
      <c r="F455" s="37">
        <f t="shared" ref="F455:F518" si="138">L455+R455+X455</f>
        <v>70</v>
      </c>
      <c r="G455" s="37">
        <f t="shared" ref="G455:G518" si="139">F455-C455</f>
        <v>0</v>
      </c>
      <c r="H455" s="128">
        <f t="shared" ref="H455:H518" si="140">IF(C455=0,0,G455/C455*100)</f>
        <v>0</v>
      </c>
      <c r="I455" s="37">
        <v>70</v>
      </c>
      <c r="J455" s="37"/>
      <c r="K455" s="37">
        <f t="shared" si="135"/>
        <v>0</v>
      </c>
      <c r="L455" s="37">
        <f t="shared" si="136"/>
        <v>70</v>
      </c>
      <c r="M455" s="37">
        <f t="shared" ref="M455:M518" si="141">L455-I455</f>
        <v>0</v>
      </c>
      <c r="N455" s="128">
        <f t="shared" ref="N455:N518" si="142">IF(I455=0,0,M455/I455*100)</f>
        <v>0</v>
      </c>
      <c r="O455" s="37"/>
      <c r="P455" s="37"/>
      <c r="Q455" s="37"/>
      <c r="R455" s="37"/>
      <c r="S455" s="37">
        <f t="shared" ref="S455:S518" si="143">R455-O455</f>
        <v>0</v>
      </c>
      <c r="T455" s="128">
        <f t="shared" ref="T455:T518" si="144">IF(O455=0,0,S455/O455*100)</f>
        <v>0</v>
      </c>
      <c r="U455" s="37">
        <v>0</v>
      </c>
      <c r="V455" s="37"/>
      <c r="W455" s="37"/>
      <c r="X455" s="37">
        <v>0</v>
      </c>
      <c r="Y455" s="37">
        <f t="shared" ref="Y455:Y518" si="145">X455-U455</f>
        <v>0</v>
      </c>
      <c r="Z455" s="128">
        <f t="shared" ref="Z455:Z518" si="146">IF(U455=0,0,Y455/U455*100)</f>
        <v>0</v>
      </c>
      <c r="AE455" s="37"/>
      <c r="AF455" s="37"/>
      <c r="AG455" s="37"/>
      <c r="AH455" s="37"/>
      <c r="AJ455" s="281">
        <f t="shared" ref="AJ455:AJ518" si="147">VLOOKUP($A455,$A$1374:$F$2703,3,FALSE)</f>
        <v>-1</v>
      </c>
    </row>
    <row r="456" spans="1:36" ht="19.5" hidden="1" customHeight="1" outlineLevel="1" collapsed="1">
      <c r="A456" s="43" t="s">
        <v>2525</v>
      </c>
      <c r="B456" s="121" t="s">
        <v>772</v>
      </c>
      <c r="C456" s="44">
        <f t="shared" si="137"/>
        <v>0</v>
      </c>
      <c r="D456" s="44">
        <f t="shared" si="137"/>
        <v>0</v>
      </c>
      <c r="E456" s="44">
        <f t="shared" si="137"/>
        <v>0</v>
      </c>
      <c r="F456" s="44">
        <f t="shared" si="138"/>
        <v>0</v>
      </c>
      <c r="G456" s="44">
        <f t="shared" si="139"/>
        <v>0</v>
      </c>
      <c r="H456" s="131">
        <f t="shared" si="140"/>
        <v>0</v>
      </c>
      <c r="I456" s="44">
        <f>SUM(I457:I464)</f>
        <v>0</v>
      </c>
      <c r="J456" s="44">
        <f>SUM(J457:J464)</f>
        <v>0</v>
      </c>
      <c r="K456" s="44">
        <f>SUM(K457:K464)</f>
        <v>0</v>
      </c>
      <c r="L456" s="44">
        <f t="shared" si="136"/>
        <v>0</v>
      </c>
      <c r="M456" s="44">
        <f t="shared" si="141"/>
        <v>0</v>
      </c>
      <c r="N456" s="131">
        <f t="shared" si="142"/>
        <v>0</v>
      </c>
      <c r="O456" s="44">
        <f>SUM(O457:O464)</f>
        <v>0</v>
      </c>
      <c r="P456" s="44">
        <f>SUM(P457:P464)</f>
        <v>0</v>
      </c>
      <c r="Q456" s="44">
        <f>SUM(Q457:Q464)</f>
        <v>0</v>
      </c>
      <c r="R456" s="44">
        <f>SUM(R457:R464)</f>
        <v>0</v>
      </c>
      <c r="S456" s="44">
        <f t="shared" si="143"/>
        <v>0</v>
      </c>
      <c r="T456" s="131">
        <f t="shared" si="144"/>
        <v>0</v>
      </c>
      <c r="U456" s="44">
        <f>SUM(U457:U464)</f>
        <v>0</v>
      </c>
      <c r="V456" s="44">
        <f>SUM(V457:V464)</f>
        <v>0</v>
      </c>
      <c r="W456" s="44">
        <f>SUM(W457:W464)</f>
        <v>0</v>
      </c>
      <c r="X456" s="44">
        <f>SUM(X457:X464)</f>
        <v>0</v>
      </c>
      <c r="Y456" s="44">
        <f t="shared" si="145"/>
        <v>0</v>
      </c>
      <c r="Z456" s="131">
        <f t="shared" si="146"/>
        <v>0</v>
      </c>
      <c r="AE456" s="44">
        <f>SUM(AE457:AE464)</f>
        <v>0</v>
      </c>
      <c r="AF456" s="44">
        <f>SUM(AF457:AF464)</f>
        <v>0</v>
      </c>
      <c r="AG456" s="44">
        <f>SUM(AG457:AG464)</f>
        <v>0</v>
      </c>
      <c r="AH456" s="44">
        <f>SUM(AH457:AH464)</f>
        <v>0</v>
      </c>
      <c r="AJ456" s="281" t="e">
        <f t="shared" si="147"/>
        <v>#N/A</v>
      </c>
    </row>
    <row r="457" spans="1:36" ht="20.100000000000001" hidden="1" customHeight="1" outlineLevel="2">
      <c r="A457" s="36" t="s">
        <v>2526</v>
      </c>
      <c r="B457" s="121" t="s">
        <v>773</v>
      </c>
      <c r="C457" s="37">
        <f t="shared" si="137"/>
        <v>0</v>
      </c>
      <c r="D457" s="37">
        <f t="shared" si="137"/>
        <v>0</v>
      </c>
      <c r="E457" s="37">
        <f t="shared" si="137"/>
        <v>0</v>
      </c>
      <c r="F457" s="37">
        <f t="shared" si="138"/>
        <v>0</v>
      </c>
      <c r="G457" s="37">
        <f t="shared" si="139"/>
        <v>0</v>
      </c>
      <c r="H457" s="128">
        <f t="shared" si="140"/>
        <v>0</v>
      </c>
      <c r="I457" s="37"/>
      <c r="J457" s="37"/>
      <c r="K457" s="37">
        <f t="shared" ref="K457:K464" si="148">SUM(AE457:AH457)</f>
        <v>0</v>
      </c>
      <c r="L457" s="37">
        <f t="shared" si="136"/>
        <v>0</v>
      </c>
      <c r="M457" s="37">
        <f t="shared" si="141"/>
        <v>0</v>
      </c>
      <c r="N457" s="128">
        <f t="shared" si="142"/>
        <v>0</v>
      </c>
      <c r="O457" s="37"/>
      <c r="P457" s="37"/>
      <c r="Q457" s="37"/>
      <c r="R457" s="37"/>
      <c r="S457" s="37">
        <f t="shared" si="143"/>
        <v>0</v>
      </c>
      <c r="T457" s="128">
        <f t="shared" si="144"/>
        <v>0</v>
      </c>
      <c r="U457" s="37"/>
      <c r="V457" s="37"/>
      <c r="W457" s="37"/>
      <c r="X457" s="37"/>
      <c r="Y457" s="37">
        <f t="shared" si="145"/>
        <v>0</v>
      </c>
      <c r="Z457" s="128">
        <f t="shared" si="146"/>
        <v>0</v>
      </c>
      <c r="AE457" s="37"/>
      <c r="AF457" s="37"/>
      <c r="AG457" s="37"/>
      <c r="AH457" s="37"/>
      <c r="AJ457" s="281" t="e">
        <f t="shared" si="147"/>
        <v>#N/A</v>
      </c>
    </row>
    <row r="458" spans="1:36" ht="20.100000000000001" hidden="1" customHeight="1" outlineLevel="2">
      <c r="A458" s="36" t="s">
        <v>2527</v>
      </c>
      <c r="B458" s="121" t="s">
        <v>774</v>
      </c>
      <c r="C458" s="37">
        <f t="shared" si="137"/>
        <v>0</v>
      </c>
      <c r="D458" s="37">
        <f t="shared" si="137"/>
        <v>0</v>
      </c>
      <c r="E458" s="37">
        <f t="shared" si="137"/>
        <v>0</v>
      </c>
      <c r="F458" s="37">
        <f t="shared" si="138"/>
        <v>0</v>
      </c>
      <c r="G458" s="37">
        <f t="shared" si="139"/>
        <v>0</v>
      </c>
      <c r="H458" s="128">
        <f t="shared" si="140"/>
        <v>0</v>
      </c>
      <c r="I458" s="37"/>
      <c r="J458" s="37"/>
      <c r="K458" s="37">
        <f t="shared" si="148"/>
        <v>0</v>
      </c>
      <c r="L458" s="37">
        <f t="shared" si="136"/>
        <v>0</v>
      </c>
      <c r="M458" s="37">
        <f t="shared" si="141"/>
        <v>0</v>
      </c>
      <c r="N458" s="128">
        <f t="shared" si="142"/>
        <v>0</v>
      </c>
      <c r="O458" s="37"/>
      <c r="P458" s="37"/>
      <c r="Q458" s="37"/>
      <c r="R458" s="37"/>
      <c r="S458" s="37">
        <f t="shared" si="143"/>
        <v>0</v>
      </c>
      <c r="T458" s="128">
        <f t="shared" si="144"/>
        <v>0</v>
      </c>
      <c r="U458" s="37"/>
      <c r="V458" s="37"/>
      <c r="W458" s="37"/>
      <c r="X458" s="37"/>
      <c r="Y458" s="37">
        <f t="shared" si="145"/>
        <v>0</v>
      </c>
      <c r="Z458" s="128">
        <f t="shared" si="146"/>
        <v>0</v>
      </c>
      <c r="AE458" s="37"/>
      <c r="AF458" s="37"/>
      <c r="AG458" s="37"/>
      <c r="AH458" s="37"/>
      <c r="AJ458" s="281" t="e">
        <f t="shared" si="147"/>
        <v>#N/A</v>
      </c>
    </row>
    <row r="459" spans="1:36" ht="20.100000000000001" hidden="1" customHeight="1" outlineLevel="2">
      <c r="A459" s="36" t="s">
        <v>2528</v>
      </c>
      <c r="B459" s="121" t="s">
        <v>775</v>
      </c>
      <c r="C459" s="37">
        <f t="shared" si="137"/>
        <v>0</v>
      </c>
      <c r="D459" s="37">
        <f t="shared" si="137"/>
        <v>0</v>
      </c>
      <c r="E459" s="37">
        <f t="shared" si="137"/>
        <v>0</v>
      </c>
      <c r="F459" s="37">
        <f t="shared" si="138"/>
        <v>0</v>
      </c>
      <c r="G459" s="37">
        <f t="shared" si="139"/>
        <v>0</v>
      </c>
      <c r="H459" s="128">
        <f t="shared" si="140"/>
        <v>0</v>
      </c>
      <c r="I459" s="37"/>
      <c r="J459" s="37"/>
      <c r="K459" s="37">
        <f t="shared" si="148"/>
        <v>0</v>
      </c>
      <c r="L459" s="37">
        <f t="shared" si="136"/>
        <v>0</v>
      </c>
      <c r="M459" s="37">
        <f t="shared" si="141"/>
        <v>0</v>
      </c>
      <c r="N459" s="128">
        <f t="shared" si="142"/>
        <v>0</v>
      </c>
      <c r="O459" s="37"/>
      <c r="P459" s="37"/>
      <c r="Q459" s="37"/>
      <c r="R459" s="37"/>
      <c r="S459" s="37">
        <f t="shared" si="143"/>
        <v>0</v>
      </c>
      <c r="T459" s="128">
        <f t="shared" si="144"/>
        <v>0</v>
      </c>
      <c r="U459" s="37"/>
      <c r="V459" s="37"/>
      <c r="W459" s="37"/>
      <c r="X459" s="37"/>
      <c r="Y459" s="37">
        <f t="shared" si="145"/>
        <v>0</v>
      </c>
      <c r="Z459" s="128">
        <f t="shared" si="146"/>
        <v>0</v>
      </c>
      <c r="AE459" s="37"/>
      <c r="AF459" s="37"/>
      <c r="AG459" s="37"/>
      <c r="AH459" s="37"/>
      <c r="AJ459" s="281" t="e">
        <f t="shared" si="147"/>
        <v>#N/A</v>
      </c>
    </row>
    <row r="460" spans="1:36" ht="20.100000000000001" hidden="1" customHeight="1" outlineLevel="2">
      <c r="A460" s="36" t="s">
        <v>2529</v>
      </c>
      <c r="B460" s="121" t="s">
        <v>776</v>
      </c>
      <c r="C460" s="37">
        <f t="shared" si="137"/>
        <v>0</v>
      </c>
      <c r="D460" s="37">
        <f t="shared" si="137"/>
        <v>0</v>
      </c>
      <c r="E460" s="37">
        <f t="shared" si="137"/>
        <v>0</v>
      </c>
      <c r="F460" s="37">
        <f t="shared" si="138"/>
        <v>0</v>
      </c>
      <c r="G460" s="37">
        <f t="shared" si="139"/>
        <v>0</v>
      </c>
      <c r="H460" s="128">
        <f t="shared" si="140"/>
        <v>0</v>
      </c>
      <c r="I460" s="37"/>
      <c r="J460" s="37"/>
      <c r="K460" s="37">
        <f t="shared" si="148"/>
        <v>0</v>
      </c>
      <c r="L460" s="37">
        <f t="shared" si="136"/>
        <v>0</v>
      </c>
      <c r="M460" s="37">
        <f t="shared" si="141"/>
        <v>0</v>
      </c>
      <c r="N460" s="128">
        <f t="shared" si="142"/>
        <v>0</v>
      </c>
      <c r="O460" s="37"/>
      <c r="P460" s="37"/>
      <c r="Q460" s="37"/>
      <c r="R460" s="37"/>
      <c r="S460" s="37">
        <f t="shared" si="143"/>
        <v>0</v>
      </c>
      <c r="T460" s="128">
        <f t="shared" si="144"/>
        <v>0</v>
      </c>
      <c r="U460" s="37"/>
      <c r="V460" s="37"/>
      <c r="W460" s="37"/>
      <c r="X460" s="37"/>
      <c r="Y460" s="37">
        <f t="shared" si="145"/>
        <v>0</v>
      </c>
      <c r="Z460" s="128">
        <f t="shared" si="146"/>
        <v>0</v>
      </c>
      <c r="AE460" s="37"/>
      <c r="AF460" s="37"/>
      <c r="AG460" s="37"/>
      <c r="AH460" s="37"/>
      <c r="AJ460" s="281" t="e">
        <f t="shared" si="147"/>
        <v>#N/A</v>
      </c>
    </row>
    <row r="461" spans="1:36" ht="20.100000000000001" hidden="1" customHeight="1" outlineLevel="2">
      <c r="A461" s="36" t="s">
        <v>2530</v>
      </c>
      <c r="B461" s="121" t="s">
        <v>777</v>
      </c>
      <c r="C461" s="37">
        <f t="shared" si="137"/>
        <v>0</v>
      </c>
      <c r="D461" s="37">
        <f t="shared" si="137"/>
        <v>0</v>
      </c>
      <c r="E461" s="37">
        <f t="shared" si="137"/>
        <v>0</v>
      </c>
      <c r="F461" s="37">
        <f t="shared" si="138"/>
        <v>0</v>
      </c>
      <c r="G461" s="37">
        <f t="shared" si="139"/>
        <v>0</v>
      </c>
      <c r="H461" s="128">
        <f t="shared" si="140"/>
        <v>0</v>
      </c>
      <c r="I461" s="37"/>
      <c r="J461" s="37"/>
      <c r="K461" s="37">
        <f t="shared" si="148"/>
        <v>0</v>
      </c>
      <c r="L461" s="37">
        <f t="shared" si="136"/>
        <v>0</v>
      </c>
      <c r="M461" s="37">
        <f t="shared" si="141"/>
        <v>0</v>
      </c>
      <c r="N461" s="128">
        <f t="shared" si="142"/>
        <v>0</v>
      </c>
      <c r="O461" s="37"/>
      <c r="P461" s="37"/>
      <c r="Q461" s="37"/>
      <c r="R461" s="37"/>
      <c r="S461" s="37">
        <f t="shared" si="143"/>
        <v>0</v>
      </c>
      <c r="T461" s="128">
        <f t="shared" si="144"/>
        <v>0</v>
      </c>
      <c r="U461" s="37"/>
      <c r="V461" s="37"/>
      <c r="W461" s="37"/>
      <c r="X461" s="37"/>
      <c r="Y461" s="37">
        <f t="shared" si="145"/>
        <v>0</v>
      </c>
      <c r="Z461" s="128">
        <f t="shared" si="146"/>
        <v>0</v>
      </c>
      <c r="AE461" s="37"/>
      <c r="AF461" s="37"/>
      <c r="AG461" s="37"/>
      <c r="AH461" s="37"/>
      <c r="AJ461" s="281" t="e">
        <f t="shared" si="147"/>
        <v>#N/A</v>
      </c>
    </row>
    <row r="462" spans="1:36" ht="20.100000000000001" hidden="1" customHeight="1" outlineLevel="2">
      <c r="A462" s="36" t="s">
        <v>2531</v>
      </c>
      <c r="B462" s="121" t="s">
        <v>778</v>
      </c>
      <c r="C462" s="37">
        <f t="shared" si="137"/>
        <v>0</v>
      </c>
      <c r="D462" s="37">
        <f t="shared" si="137"/>
        <v>0</v>
      </c>
      <c r="E462" s="37">
        <f t="shared" si="137"/>
        <v>0</v>
      </c>
      <c r="F462" s="37">
        <f t="shared" si="138"/>
        <v>0</v>
      </c>
      <c r="G462" s="37">
        <f t="shared" si="139"/>
        <v>0</v>
      </c>
      <c r="H462" s="128">
        <f t="shared" si="140"/>
        <v>0</v>
      </c>
      <c r="I462" s="37"/>
      <c r="J462" s="37"/>
      <c r="K462" s="37">
        <f t="shared" si="148"/>
        <v>0</v>
      </c>
      <c r="L462" s="37">
        <f t="shared" si="136"/>
        <v>0</v>
      </c>
      <c r="M462" s="37">
        <f t="shared" si="141"/>
        <v>0</v>
      </c>
      <c r="N462" s="128">
        <f t="shared" si="142"/>
        <v>0</v>
      </c>
      <c r="O462" s="37"/>
      <c r="P462" s="37"/>
      <c r="Q462" s="37"/>
      <c r="R462" s="37"/>
      <c r="S462" s="37">
        <f t="shared" si="143"/>
        <v>0</v>
      </c>
      <c r="T462" s="128">
        <f t="shared" si="144"/>
        <v>0</v>
      </c>
      <c r="U462" s="37"/>
      <c r="V462" s="37"/>
      <c r="W462" s="37"/>
      <c r="X462" s="37"/>
      <c r="Y462" s="37">
        <f t="shared" si="145"/>
        <v>0</v>
      </c>
      <c r="Z462" s="128">
        <f t="shared" si="146"/>
        <v>0</v>
      </c>
      <c r="AE462" s="37"/>
      <c r="AF462" s="37"/>
      <c r="AG462" s="37"/>
      <c r="AH462" s="37"/>
      <c r="AJ462" s="281" t="e">
        <f t="shared" si="147"/>
        <v>#N/A</v>
      </c>
    </row>
    <row r="463" spans="1:36" ht="20.100000000000001" hidden="1" customHeight="1" outlineLevel="2">
      <c r="A463" s="36" t="s">
        <v>2532</v>
      </c>
      <c r="B463" s="121" t="s">
        <v>779</v>
      </c>
      <c r="C463" s="37">
        <f t="shared" si="137"/>
        <v>0</v>
      </c>
      <c r="D463" s="37">
        <f t="shared" si="137"/>
        <v>0</v>
      </c>
      <c r="E463" s="37">
        <f t="shared" si="137"/>
        <v>0</v>
      </c>
      <c r="F463" s="37">
        <f t="shared" si="138"/>
        <v>0</v>
      </c>
      <c r="G463" s="37">
        <f t="shared" si="139"/>
        <v>0</v>
      </c>
      <c r="H463" s="128">
        <f t="shared" si="140"/>
        <v>0</v>
      </c>
      <c r="I463" s="37"/>
      <c r="J463" s="37"/>
      <c r="K463" s="37">
        <f t="shared" si="148"/>
        <v>0</v>
      </c>
      <c r="L463" s="37">
        <f t="shared" si="136"/>
        <v>0</v>
      </c>
      <c r="M463" s="37">
        <f t="shared" si="141"/>
        <v>0</v>
      </c>
      <c r="N463" s="128">
        <f t="shared" si="142"/>
        <v>0</v>
      </c>
      <c r="O463" s="37"/>
      <c r="P463" s="37"/>
      <c r="Q463" s="37"/>
      <c r="R463" s="37"/>
      <c r="S463" s="37">
        <f t="shared" si="143"/>
        <v>0</v>
      </c>
      <c r="T463" s="128">
        <f t="shared" si="144"/>
        <v>0</v>
      </c>
      <c r="U463" s="37"/>
      <c r="V463" s="37"/>
      <c r="W463" s="37"/>
      <c r="X463" s="37"/>
      <c r="Y463" s="37">
        <f t="shared" si="145"/>
        <v>0</v>
      </c>
      <c r="Z463" s="128">
        <f t="shared" si="146"/>
        <v>0</v>
      </c>
      <c r="AE463" s="37"/>
      <c r="AF463" s="37"/>
      <c r="AG463" s="37"/>
      <c r="AH463" s="37"/>
      <c r="AJ463" s="281" t="e">
        <f t="shared" si="147"/>
        <v>#N/A</v>
      </c>
    </row>
    <row r="464" spans="1:36" ht="20.100000000000001" hidden="1" customHeight="1" outlineLevel="2">
      <c r="A464" s="36" t="s">
        <v>2533</v>
      </c>
      <c r="B464" s="121" t="s">
        <v>780</v>
      </c>
      <c r="C464" s="37">
        <f t="shared" si="137"/>
        <v>0</v>
      </c>
      <c r="D464" s="37">
        <f t="shared" si="137"/>
        <v>0</v>
      </c>
      <c r="E464" s="37">
        <f t="shared" si="137"/>
        <v>0</v>
      </c>
      <c r="F464" s="37">
        <f t="shared" si="138"/>
        <v>0</v>
      </c>
      <c r="G464" s="37">
        <f t="shared" si="139"/>
        <v>0</v>
      </c>
      <c r="H464" s="128">
        <f t="shared" si="140"/>
        <v>0</v>
      </c>
      <c r="I464" s="37"/>
      <c r="J464" s="37"/>
      <c r="K464" s="37">
        <f t="shared" si="148"/>
        <v>0</v>
      </c>
      <c r="L464" s="37">
        <f t="shared" si="136"/>
        <v>0</v>
      </c>
      <c r="M464" s="37">
        <f t="shared" si="141"/>
        <v>0</v>
      </c>
      <c r="N464" s="128">
        <f t="shared" si="142"/>
        <v>0</v>
      </c>
      <c r="O464" s="37"/>
      <c r="P464" s="37"/>
      <c r="Q464" s="37"/>
      <c r="R464" s="37"/>
      <c r="S464" s="37">
        <f t="shared" si="143"/>
        <v>0</v>
      </c>
      <c r="T464" s="128">
        <f t="shared" si="144"/>
        <v>0</v>
      </c>
      <c r="U464" s="37"/>
      <c r="V464" s="37"/>
      <c r="W464" s="37"/>
      <c r="X464" s="37"/>
      <c r="Y464" s="37">
        <f t="shared" si="145"/>
        <v>0</v>
      </c>
      <c r="Z464" s="128">
        <f t="shared" si="146"/>
        <v>0</v>
      </c>
      <c r="AE464" s="37"/>
      <c r="AF464" s="37"/>
      <c r="AG464" s="37"/>
      <c r="AH464" s="37"/>
      <c r="AJ464" s="281" t="e">
        <f t="shared" si="147"/>
        <v>#N/A</v>
      </c>
    </row>
    <row r="465" spans="1:36" ht="19.5" hidden="1" customHeight="1" outlineLevel="1" collapsed="1">
      <c r="A465" s="43" t="s">
        <v>2534</v>
      </c>
      <c r="B465" s="121" t="s">
        <v>781</v>
      </c>
      <c r="C465" s="44">
        <f t="shared" si="137"/>
        <v>15</v>
      </c>
      <c r="D465" s="44">
        <f t="shared" si="137"/>
        <v>0</v>
      </c>
      <c r="E465" s="44">
        <f t="shared" si="137"/>
        <v>0</v>
      </c>
      <c r="F465" s="44">
        <f t="shared" si="138"/>
        <v>15</v>
      </c>
      <c r="G465" s="44">
        <f t="shared" si="139"/>
        <v>0</v>
      </c>
      <c r="H465" s="131">
        <f t="shared" si="140"/>
        <v>0</v>
      </c>
      <c r="I465" s="44">
        <f>SUM(I466:I470)</f>
        <v>15</v>
      </c>
      <c r="J465" s="44">
        <f>SUM(J466:J470)</f>
        <v>0</v>
      </c>
      <c r="K465" s="44">
        <f>SUM(K466:K470)</f>
        <v>0</v>
      </c>
      <c r="L465" s="44">
        <f t="shared" si="136"/>
        <v>15</v>
      </c>
      <c r="M465" s="44">
        <f t="shared" si="141"/>
        <v>0</v>
      </c>
      <c r="N465" s="131">
        <f t="shared" si="142"/>
        <v>0</v>
      </c>
      <c r="O465" s="44">
        <f>SUM(O466:O470)</f>
        <v>0</v>
      </c>
      <c r="P465" s="44">
        <f>SUM(P466:P470)</f>
        <v>0</v>
      </c>
      <c r="Q465" s="44">
        <f>SUM(Q466:Q470)</f>
        <v>0</v>
      </c>
      <c r="R465" s="44">
        <f>SUM(R466:R470)</f>
        <v>0</v>
      </c>
      <c r="S465" s="44">
        <f t="shared" si="143"/>
        <v>0</v>
      </c>
      <c r="T465" s="131">
        <f t="shared" si="144"/>
        <v>0</v>
      </c>
      <c r="U465" s="44">
        <f>SUM(U466:U470)</f>
        <v>0</v>
      </c>
      <c r="V465" s="44">
        <f>SUM(V466:V470)</f>
        <v>0</v>
      </c>
      <c r="W465" s="44">
        <f>SUM(W466:W470)</f>
        <v>0</v>
      </c>
      <c r="X465" s="44">
        <f>SUM(X466:X470)</f>
        <v>0</v>
      </c>
      <c r="Y465" s="44">
        <f t="shared" si="145"/>
        <v>0</v>
      </c>
      <c r="Z465" s="131">
        <f t="shared" si="146"/>
        <v>0</v>
      </c>
      <c r="AE465" s="44">
        <f>SUM(AE466:AE470)</f>
        <v>0</v>
      </c>
      <c r="AF465" s="44">
        <f>SUM(AF466:AF470)</f>
        <v>0</v>
      </c>
      <c r="AG465" s="44">
        <f>SUM(AG466:AG470)</f>
        <v>0</v>
      </c>
      <c r="AH465" s="44">
        <f>SUM(AH466:AH470)</f>
        <v>0</v>
      </c>
      <c r="AJ465" s="281" t="e">
        <f t="shared" si="147"/>
        <v>#N/A</v>
      </c>
    </row>
    <row r="466" spans="1:36" ht="20.100000000000001" hidden="1" customHeight="1" outlineLevel="2">
      <c r="A466" s="36" t="s">
        <v>2535</v>
      </c>
      <c r="B466" s="121" t="s">
        <v>773</v>
      </c>
      <c r="C466" s="37">
        <f t="shared" si="137"/>
        <v>0</v>
      </c>
      <c r="D466" s="37">
        <f t="shared" si="137"/>
        <v>0</v>
      </c>
      <c r="E466" s="37">
        <f t="shared" si="137"/>
        <v>0</v>
      </c>
      <c r="F466" s="37">
        <f t="shared" si="138"/>
        <v>0</v>
      </c>
      <c r="G466" s="37">
        <f t="shared" si="139"/>
        <v>0</v>
      </c>
      <c r="H466" s="128">
        <f t="shared" si="140"/>
        <v>0</v>
      </c>
      <c r="I466" s="37">
        <v>0</v>
      </c>
      <c r="J466" s="37"/>
      <c r="K466" s="37">
        <f t="shared" ref="K466:K470" si="149">SUM(AE466:AH466)</f>
        <v>0</v>
      </c>
      <c r="L466" s="37">
        <f t="shared" si="136"/>
        <v>0</v>
      </c>
      <c r="M466" s="37">
        <f t="shared" si="141"/>
        <v>0</v>
      </c>
      <c r="N466" s="128">
        <f t="shared" si="142"/>
        <v>0</v>
      </c>
      <c r="O466" s="37"/>
      <c r="P466" s="37"/>
      <c r="Q466" s="37"/>
      <c r="R466" s="37"/>
      <c r="S466" s="37">
        <f t="shared" si="143"/>
        <v>0</v>
      </c>
      <c r="T466" s="128">
        <f t="shared" si="144"/>
        <v>0</v>
      </c>
      <c r="U466" s="37">
        <v>0</v>
      </c>
      <c r="V466" s="37"/>
      <c r="W466" s="37"/>
      <c r="X466" s="37">
        <v>0</v>
      </c>
      <c r="Y466" s="37">
        <f t="shared" si="145"/>
        <v>0</v>
      </c>
      <c r="Z466" s="128">
        <f t="shared" si="146"/>
        <v>0</v>
      </c>
      <c r="AE466" s="37"/>
      <c r="AF466" s="37"/>
      <c r="AG466" s="37"/>
      <c r="AH466" s="37"/>
      <c r="AJ466" s="281" t="e">
        <f t="shared" si="147"/>
        <v>#N/A</v>
      </c>
    </row>
    <row r="467" spans="1:36" ht="20.100000000000001" hidden="1" customHeight="1" outlineLevel="2">
      <c r="A467" s="36" t="s">
        <v>2536</v>
      </c>
      <c r="B467" s="121" t="s">
        <v>782</v>
      </c>
      <c r="C467" s="37">
        <f t="shared" si="137"/>
        <v>15</v>
      </c>
      <c r="D467" s="37">
        <f t="shared" si="137"/>
        <v>0</v>
      </c>
      <c r="E467" s="37">
        <f t="shared" si="137"/>
        <v>0</v>
      </c>
      <c r="F467" s="37">
        <f t="shared" si="138"/>
        <v>15</v>
      </c>
      <c r="G467" s="37">
        <f t="shared" si="139"/>
        <v>0</v>
      </c>
      <c r="H467" s="128">
        <f t="shared" si="140"/>
        <v>0</v>
      </c>
      <c r="I467" s="37">
        <v>15</v>
      </c>
      <c r="J467" s="37"/>
      <c r="K467" s="37">
        <f t="shared" si="149"/>
        <v>0</v>
      </c>
      <c r="L467" s="37">
        <f t="shared" si="136"/>
        <v>15</v>
      </c>
      <c r="M467" s="37">
        <f t="shared" si="141"/>
        <v>0</v>
      </c>
      <c r="N467" s="128">
        <f t="shared" si="142"/>
        <v>0</v>
      </c>
      <c r="O467" s="37"/>
      <c r="P467" s="37"/>
      <c r="Q467" s="37"/>
      <c r="R467" s="37"/>
      <c r="S467" s="37">
        <f t="shared" si="143"/>
        <v>0</v>
      </c>
      <c r="T467" s="128">
        <f t="shared" si="144"/>
        <v>0</v>
      </c>
      <c r="U467" s="37">
        <v>0</v>
      </c>
      <c r="V467" s="37"/>
      <c r="W467" s="37"/>
      <c r="X467" s="37">
        <v>0</v>
      </c>
      <c r="Y467" s="37">
        <f t="shared" si="145"/>
        <v>0</v>
      </c>
      <c r="Z467" s="128">
        <f t="shared" si="146"/>
        <v>0</v>
      </c>
      <c r="AE467" s="37"/>
      <c r="AF467" s="37"/>
      <c r="AG467" s="37"/>
      <c r="AH467" s="37"/>
      <c r="AJ467" s="281" t="e">
        <f t="shared" si="147"/>
        <v>#N/A</v>
      </c>
    </row>
    <row r="468" spans="1:36" ht="20.100000000000001" hidden="1" customHeight="1" outlineLevel="2">
      <c r="A468" s="36" t="s">
        <v>2537</v>
      </c>
      <c r="B468" s="121" t="s">
        <v>783</v>
      </c>
      <c r="C468" s="37">
        <f t="shared" si="137"/>
        <v>0</v>
      </c>
      <c r="D468" s="37">
        <f t="shared" si="137"/>
        <v>0</v>
      </c>
      <c r="E468" s="37">
        <f t="shared" si="137"/>
        <v>0</v>
      </c>
      <c r="F468" s="37">
        <f t="shared" si="138"/>
        <v>0</v>
      </c>
      <c r="G468" s="37">
        <f t="shared" si="139"/>
        <v>0</v>
      </c>
      <c r="H468" s="128">
        <f t="shared" si="140"/>
        <v>0</v>
      </c>
      <c r="I468" s="37">
        <v>0</v>
      </c>
      <c r="J468" s="37"/>
      <c r="K468" s="37">
        <f t="shared" si="149"/>
        <v>0</v>
      </c>
      <c r="L468" s="37">
        <f t="shared" si="136"/>
        <v>0</v>
      </c>
      <c r="M468" s="37">
        <f t="shared" si="141"/>
        <v>0</v>
      </c>
      <c r="N468" s="128">
        <f t="shared" si="142"/>
        <v>0</v>
      </c>
      <c r="O468" s="37"/>
      <c r="P468" s="37"/>
      <c r="Q468" s="37"/>
      <c r="R468" s="37"/>
      <c r="S468" s="37">
        <f t="shared" si="143"/>
        <v>0</v>
      </c>
      <c r="T468" s="128">
        <f t="shared" si="144"/>
        <v>0</v>
      </c>
      <c r="U468" s="37"/>
      <c r="V468" s="37"/>
      <c r="W468" s="37"/>
      <c r="X468" s="37"/>
      <c r="Y468" s="37">
        <f t="shared" si="145"/>
        <v>0</v>
      </c>
      <c r="Z468" s="128">
        <f t="shared" si="146"/>
        <v>0</v>
      </c>
      <c r="AE468" s="37"/>
      <c r="AF468" s="37"/>
      <c r="AG468" s="37"/>
      <c r="AH468" s="37"/>
      <c r="AJ468" s="281" t="e">
        <f t="shared" si="147"/>
        <v>#N/A</v>
      </c>
    </row>
    <row r="469" spans="1:36" ht="20.100000000000001" hidden="1" customHeight="1" outlineLevel="2">
      <c r="A469" s="36" t="s">
        <v>2538</v>
      </c>
      <c r="B469" s="121" t="s">
        <v>784</v>
      </c>
      <c r="C469" s="37">
        <f t="shared" si="137"/>
        <v>0</v>
      </c>
      <c r="D469" s="37">
        <f t="shared" si="137"/>
        <v>0</v>
      </c>
      <c r="E469" s="37">
        <f t="shared" si="137"/>
        <v>0</v>
      </c>
      <c r="F469" s="37">
        <f t="shared" si="138"/>
        <v>0</v>
      </c>
      <c r="G469" s="37">
        <f t="shared" si="139"/>
        <v>0</v>
      </c>
      <c r="H469" s="128">
        <f t="shared" si="140"/>
        <v>0</v>
      </c>
      <c r="I469" s="37">
        <v>0</v>
      </c>
      <c r="J469" s="37"/>
      <c r="K469" s="37">
        <f t="shared" si="149"/>
        <v>0</v>
      </c>
      <c r="L469" s="37">
        <f t="shared" si="136"/>
        <v>0</v>
      </c>
      <c r="M469" s="37">
        <f t="shared" si="141"/>
        <v>0</v>
      </c>
      <c r="N469" s="128">
        <f t="shared" si="142"/>
        <v>0</v>
      </c>
      <c r="O469" s="37"/>
      <c r="P469" s="37"/>
      <c r="Q469" s="37"/>
      <c r="R469" s="37"/>
      <c r="S469" s="37">
        <f t="shared" si="143"/>
        <v>0</v>
      </c>
      <c r="T469" s="128">
        <f t="shared" si="144"/>
        <v>0</v>
      </c>
      <c r="U469" s="37"/>
      <c r="V469" s="37"/>
      <c r="W469" s="37"/>
      <c r="X469" s="37"/>
      <c r="Y469" s="37">
        <f t="shared" si="145"/>
        <v>0</v>
      </c>
      <c r="Z469" s="128">
        <f t="shared" si="146"/>
        <v>0</v>
      </c>
      <c r="AE469" s="37"/>
      <c r="AF469" s="37"/>
      <c r="AG469" s="37"/>
      <c r="AH469" s="37"/>
      <c r="AJ469" s="281" t="e">
        <f t="shared" si="147"/>
        <v>#N/A</v>
      </c>
    </row>
    <row r="470" spans="1:36" ht="20.100000000000001" hidden="1" customHeight="1" outlineLevel="2">
      <c r="A470" s="36" t="s">
        <v>2539</v>
      </c>
      <c r="B470" s="121" t="s">
        <v>785</v>
      </c>
      <c r="C470" s="37">
        <f t="shared" si="137"/>
        <v>0</v>
      </c>
      <c r="D470" s="37">
        <f t="shared" si="137"/>
        <v>0</v>
      </c>
      <c r="E470" s="37">
        <f t="shared" si="137"/>
        <v>0</v>
      </c>
      <c r="F470" s="37">
        <f t="shared" si="138"/>
        <v>0</v>
      </c>
      <c r="G470" s="37">
        <f t="shared" si="139"/>
        <v>0</v>
      </c>
      <c r="H470" s="128">
        <f t="shared" si="140"/>
        <v>0</v>
      </c>
      <c r="I470" s="37">
        <v>0</v>
      </c>
      <c r="J470" s="37"/>
      <c r="K470" s="37">
        <f t="shared" si="149"/>
        <v>0</v>
      </c>
      <c r="L470" s="37">
        <f t="shared" si="136"/>
        <v>0</v>
      </c>
      <c r="M470" s="37">
        <f t="shared" si="141"/>
        <v>0</v>
      </c>
      <c r="N470" s="128">
        <f t="shared" si="142"/>
        <v>0</v>
      </c>
      <c r="O470" s="37"/>
      <c r="P470" s="37"/>
      <c r="Q470" s="37"/>
      <c r="R470" s="37"/>
      <c r="S470" s="37">
        <f t="shared" si="143"/>
        <v>0</v>
      </c>
      <c r="T470" s="128">
        <f t="shared" si="144"/>
        <v>0</v>
      </c>
      <c r="U470" s="37"/>
      <c r="V470" s="37"/>
      <c r="W470" s="37"/>
      <c r="X470" s="37"/>
      <c r="Y470" s="37">
        <f t="shared" si="145"/>
        <v>0</v>
      </c>
      <c r="Z470" s="128">
        <f t="shared" si="146"/>
        <v>0</v>
      </c>
      <c r="AE470" s="37"/>
      <c r="AF470" s="37"/>
      <c r="AG470" s="37"/>
      <c r="AH470" s="37"/>
      <c r="AJ470" s="281" t="e">
        <f t="shared" si="147"/>
        <v>#N/A</v>
      </c>
    </row>
    <row r="471" spans="1:36" ht="19.5" hidden="1" customHeight="1" outlineLevel="1" collapsed="1">
      <c r="A471" s="43" t="s">
        <v>2540</v>
      </c>
      <c r="B471" s="121" t="s">
        <v>786</v>
      </c>
      <c r="C471" s="44">
        <f t="shared" si="137"/>
        <v>5803</v>
      </c>
      <c r="D471" s="44">
        <f t="shared" si="137"/>
        <v>0</v>
      </c>
      <c r="E471" s="44">
        <f t="shared" si="137"/>
        <v>0</v>
      </c>
      <c r="F471" s="44">
        <f t="shared" si="138"/>
        <v>5803</v>
      </c>
      <c r="G471" s="44">
        <f t="shared" si="139"/>
        <v>0</v>
      </c>
      <c r="H471" s="131">
        <f t="shared" si="140"/>
        <v>0</v>
      </c>
      <c r="I471" s="44">
        <f>SUM(I472:I476)</f>
        <v>5603</v>
      </c>
      <c r="J471" s="44">
        <f>SUM(J472:J476)</f>
        <v>0</v>
      </c>
      <c r="K471" s="44">
        <f>SUM(K472:K476)</f>
        <v>0</v>
      </c>
      <c r="L471" s="44">
        <f t="shared" si="136"/>
        <v>5603</v>
      </c>
      <c r="M471" s="44">
        <f t="shared" si="141"/>
        <v>0</v>
      </c>
      <c r="N471" s="131">
        <f t="shared" si="142"/>
        <v>0</v>
      </c>
      <c r="O471" s="44">
        <f>SUM(O472:O476)</f>
        <v>0</v>
      </c>
      <c r="P471" s="44">
        <f>SUM(P472:P476)</f>
        <v>0</v>
      </c>
      <c r="Q471" s="44">
        <f>SUM(Q472:Q476)</f>
        <v>0</v>
      </c>
      <c r="R471" s="44">
        <f>SUM(R472:R476)</f>
        <v>0</v>
      </c>
      <c r="S471" s="44">
        <f t="shared" si="143"/>
        <v>0</v>
      </c>
      <c r="T471" s="131">
        <f t="shared" si="144"/>
        <v>0</v>
      </c>
      <c r="U471" s="44">
        <f>SUM(U472:U476)</f>
        <v>200</v>
      </c>
      <c r="V471" s="44">
        <f>SUM(V472:V476)</f>
        <v>0</v>
      </c>
      <c r="W471" s="44">
        <f>SUM(W472:W476)</f>
        <v>0</v>
      </c>
      <c r="X471" s="44">
        <f>SUM(X472:X476)</f>
        <v>200</v>
      </c>
      <c r="Y471" s="44">
        <f t="shared" si="145"/>
        <v>0</v>
      </c>
      <c r="Z471" s="131">
        <f t="shared" si="146"/>
        <v>0</v>
      </c>
      <c r="AE471" s="44">
        <f>SUM(AE472:AE476)</f>
        <v>0</v>
      </c>
      <c r="AF471" s="44">
        <f>SUM(AF472:AF476)</f>
        <v>0</v>
      </c>
      <c r="AG471" s="44">
        <f>SUM(AG472:AG476)</f>
        <v>0</v>
      </c>
      <c r="AH471" s="44">
        <f>SUM(AH472:AH476)</f>
        <v>0</v>
      </c>
      <c r="AJ471" s="281" t="e">
        <f t="shared" si="147"/>
        <v>#N/A</v>
      </c>
    </row>
    <row r="472" spans="1:36" ht="20.100000000000001" hidden="1" customHeight="1" outlineLevel="2">
      <c r="A472" s="36" t="s">
        <v>2541</v>
      </c>
      <c r="B472" s="121" t="s">
        <v>773</v>
      </c>
      <c r="C472" s="37">
        <f t="shared" si="137"/>
        <v>83</v>
      </c>
      <c r="D472" s="37">
        <f t="shared" si="137"/>
        <v>0</v>
      </c>
      <c r="E472" s="37">
        <f t="shared" si="137"/>
        <v>0</v>
      </c>
      <c r="F472" s="37">
        <f t="shared" si="138"/>
        <v>83</v>
      </c>
      <c r="G472" s="37">
        <f t="shared" si="139"/>
        <v>0</v>
      </c>
      <c r="H472" s="128">
        <f t="shared" si="140"/>
        <v>0</v>
      </c>
      <c r="I472" s="37">
        <v>83</v>
      </c>
      <c r="J472" s="37"/>
      <c r="K472" s="37">
        <f t="shared" ref="K472:K476" si="150">SUM(AE472:AH472)</f>
        <v>0</v>
      </c>
      <c r="L472" s="37">
        <f t="shared" si="136"/>
        <v>83</v>
      </c>
      <c r="M472" s="37">
        <f t="shared" si="141"/>
        <v>0</v>
      </c>
      <c r="N472" s="128">
        <f t="shared" si="142"/>
        <v>0</v>
      </c>
      <c r="O472" s="37"/>
      <c r="P472" s="37"/>
      <c r="Q472" s="37"/>
      <c r="R472" s="37"/>
      <c r="S472" s="37">
        <f t="shared" si="143"/>
        <v>0</v>
      </c>
      <c r="T472" s="128">
        <f t="shared" si="144"/>
        <v>0</v>
      </c>
      <c r="U472" s="37">
        <v>0</v>
      </c>
      <c r="V472" s="37"/>
      <c r="W472" s="37"/>
      <c r="X472" s="37">
        <v>0</v>
      </c>
      <c r="Y472" s="37">
        <f t="shared" si="145"/>
        <v>0</v>
      </c>
      <c r="Z472" s="128">
        <f t="shared" si="146"/>
        <v>0</v>
      </c>
      <c r="AE472" s="37"/>
      <c r="AF472" s="37"/>
      <c r="AG472" s="37"/>
      <c r="AH472" s="37"/>
      <c r="AJ472" s="281" t="e">
        <f t="shared" si="147"/>
        <v>#N/A</v>
      </c>
    </row>
    <row r="473" spans="1:36" ht="20.100000000000001" hidden="1" customHeight="1" outlineLevel="2">
      <c r="A473" s="36" t="s">
        <v>2542</v>
      </c>
      <c r="B473" s="121" t="s">
        <v>787</v>
      </c>
      <c r="C473" s="37">
        <f t="shared" si="137"/>
        <v>0</v>
      </c>
      <c r="D473" s="37">
        <f t="shared" si="137"/>
        <v>0</v>
      </c>
      <c r="E473" s="37">
        <f t="shared" si="137"/>
        <v>0</v>
      </c>
      <c r="F473" s="37">
        <f t="shared" si="138"/>
        <v>0</v>
      </c>
      <c r="G473" s="37">
        <f t="shared" si="139"/>
        <v>0</v>
      </c>
      <c r="H473" s="128">
        <f t="shared" si="140"/>
        <v>0</v>
      </c>
      <c r="I473" s="37">
        <v>0</v>
      </c>
      <c r="J473" s="37"/>
      <c r="K473" s="37">
        <f t="shared" si="150"/>
        <v>0</v>
      </c>
      <c r="L473" s="37">
        <f t="shared" si="136"/>
        <v>0</v>
      </c>
      <c r="M473" s="37">
        <f t="shared" si="141"/>
        <v>0</v>
      </c>
      <c r="N473" s="128">
        <f t="shared" si="142"/>
        <v>0</v>
      </c>
      <c r="O473" s="37"/>
      <c r="P473" s="37"/>
      <c r="Q473" s="37"/>
      <c r="R473" s="37"/>
      <c r="S473" s="37">
        <f t="shared" si="143"/>
        <v>0</v>
      </c>
      <c r="T473" s="128">
        <f t="shared" si="144"/>
        <v>0</v>
      </c>
      <c r="U473" s="37">
        <v>0</v>
      </c>
      <c r="V473" s="37"/>
      <c r="W473" s="37"/>
      <c r="X473" s="37">
        <v>0</v>
      </c>
      <c r="Y473" s="37">
        <f t="shared" si="145"/>
        <v>0</v>
      </c>
      <c r="Z473" s="128">
        <f t="shared" si="146"/>
        <v>0</v>
      </c>
      <c r="AE473" s="37"/>
      <c r="AF473" s="37"/>
      <c r="AG473" s="37"/>
      <c r="AH473" s="37"/>
      <c r="AJ473" s="281" t="e">
        <f t="shared" si="147"/>
        <v>#N/A</v>
      </c>
    </row>
    <row r="474" spans="1:36" ht="20.100000000000001" hidden="1" customHeight="1" outlineLevel="2">
      <c r="A474" s="36" t="s">
        <v>2543</v>
      </c>
      <c r="B474" s="121" t="s">
        <v>788</v>
      </c>
      <c r="C474" s="37">
        <f t="shared" si="137"/>
        <v>487</v>
      </c>
      <c r="D474" s="37">
        <f t="shared" si="137"/>
        <v>0</v>
      </c>
      <c r="E474" s="37">
        <f t="shared" si="137"/>
        <v>0</v>
      </c>
      <c r="F474" s="37">
        <f t="shared" si="138"/>
        <v>487</v>
      </c>
      <c r="G474" s="37">
        <f t="shared" si="139"/>
        <v>0</v>
      </c>
      <c r="H474" s="128">
        <f t="shared" si="140"/>
        <v>0</v>
      </c>
      <c r="I474" s="37">
        <v>287</v>
      </c>
      <c r="J474" s="37"/>
      <c r="K474" s="37">
        <f t="shared" si="150"/>
        <v>0</v>
      </c>
      <c r="L474" s="37">
        <f t="shared" si="136"/>
        <v>287</v>
      </c>
      <c r="M474" s="37">
        <f t="shared" si="141"/>
        <v>0</v>
      </c>
      <c r="N474" s="128">
        <f t="shared" si="142"/>
        <v>0</v>
      </c>
      <c r="O474" s="37"/>
      <c r="P474" s="37"/>
      <c r="Q474" s="37"/>
      <c r="R474" s="37"/>
      <c r="S474" s="37">
        <f t="shared" si="143"/>
        <v>0</v>
      </c>
      <c r="T474" s="128">
        <f t="shared" si="144"/>
        <v>0</v>
      </c>
      <c r="U474" s="230">
        <v>200</v>
      </c>
      <c r="V474" s="230"/>
      <c r="W474" s="230"/>
      <c r="X474" s="230">
        <v>200</v>
      </c>
      <c r="Y474" s="37">
        <f t="shared" si="145"/>
        <v>0</v>
      </c>
      <c r="Z474" s="128">
        <f t="shared" si="146"/>
        <v>0</v>
      </c>
      <c r="AE474" s="37"/>
      <c r="AF474" s="37"/>
      <c r="AG474" s="37"/>
      <c r="AH474" s="37"/>
      <c r="AJ474" s="281" t="e">
        <f t="shared" si="147"/>
        <v>#N/A</v>
      </c>
    </row>
    <row r="475" spans="1:36" ht="20.100000000000001" hidden="1" customHeight="1" outlineLevel="2">
      <c r="A475" s="36" t="s">
        <v>2544</v>
      </c>
      <c r="B475" s="121" t="s">
        <v>789</v>
      </c>
      <c r="C475" s="37">
        <f t="shared" si="137"/>
        <v>0</v>
      </c>
      <c r="D475" s="37">
        <f t="shared" si="137"/>
        <v>0</v>
      </c>
      <c r="E475" s="37">
        <f t="shared" si="137"/>
        <v>0</v>
      </c>
      <c r="F475" s="37">
        <f t="shared" si="138"/>
        <v>0</v>
      </c>
      <c r="G475" s="37">
        <f t="shared" si="139"/>
        <v>0</v>
      </c>
      <c r="H475" s="128">
        <f t="shared" si="140"/>
        <v>0</v>
      </c>
      <c r="I475" s="37">
        <v>0</v>
      </c>
      <c r="J475" s="37"/>
      <c r="K475" s="37">
        <f t="shared" si="150"/>
        <v>0</v>
      </c>
      <c r="L475" s="37">
        <f t="shared" si="136"/>
        <v>0</v>
      </c>
      <c r="M475" s="37">
        <f t="shared" si="141"/>
        <v>0</v>
      </c>
      <c r="N475" s="128">
        <f t="shared" si="142"/>
        <v>0</v>
      </c>
      <c r="O475" s="37"/>
      <c r="P475" s="37"/>
      <c r="Q475" s="37"/>
      <c r="R475" s="37"/>
      <c r="S475" s="37">
        <f t="shared" si="143"/>
        <v>0</v>
      </c>
      <c r="T475" s="128">
        <f t="shared" si="144"/>
        <v>0</v>
      </c>
      <c r="U475" s="37">
        <v>0</v>
      </c>
      <c r="V475" s="37"/>
      <c r="W475" s="37"/>
      <c r="X475" s="37">
        <v>0</v>
      </c>
      <c r="Y475" s="37">
        <f t="shared" si="145"/>
        <v>0</v>
      </c>
      <c r="Z475" s="128">
        <f t="shared" si="146"/>
        <v>0</v>
      </c>
      <c r="AE475" s="37"/>
      <c r="AF475" s="37"/>
      <c r="AG475" s="37"/>
      <c r="AH475" s="37"/>
      <c r="AJ475" s="281" t="e">
        <f t="shared" si="147"/>
        <v>#N/A</v>
      </c>
    </row>
    <row r="476" spans="1:36" ht="20.100000000000001" hidden="1" customHeight="1" outlineLevel="2">
      <c r="A476" s="36" t="s">
        <v>2545</v>
      </c>
      <c r="B476" s="121" t="s">
        <v>790</v>
      </c>
      <c r="C476" s="37">
        <f t="shared" si="137"/>
        <v>5233</v>
      </c>
      <c r="D476" s="37">
        <f t="shared" si="137"/>
        <v>0</v>
      </c>
      <c r="E476" s="37">
        <f t="shared" si="137"/>
        <v>0</v>
      </c>
      <c r="F476" s="37">
        <f t="shared" si="138"/>
        <v>5233</v>
      </c>
      <c r="G476" s="37">
        <f t="shared" si="139"/>
        <v>0</v>
      </c>
      <c r="H476" s="128">
        <f t="shared" si="140"/>
        <v>0</v>
      </c>
      <c r="I476" s="37">
        <v>5233</v>
      </c>
      <c r="J476" s="37"/>
      <c r="K476" s="37">
        <f t="shared" si="150"/>
        <v>0</v>
      </c>
      <c r="L476" s="37">
        <f t="shared" si="136"/>
        <v>5233</v>
      </c>
      <c r="M476" s="37">
        <f t="shared" si="141"/>
        <v>0</v>
      </c>
      <c r="N476" s="128">
        <f t="shared" si="142"/>
        <v>0</v>
      </c>
      <c r="O476" s="37"/>
      <c r="P476" s="37"/>
      <c r="Q476" s="37"/>
      <c r="R476" s="37"/>
      <c r="S476" s="37">
        <f t="shared" si="143"/>
        <v>0</v>
      </c>
      <c r="T476" s="128">
        <f t="shared" si="144"/>
        <v>0</v>
      </c>
      <c r="U476" s="37">
        <v>0</v>
      </c>
      <c r="V476" s="37"/>
      <c r="W476" s="37"/>
      <c r="X476" s="37">
        <v>0</v>
      </c>
      <c r="Y476" s="37">
        <f t="shared" si="145"/>
        <v>0</v>
      </c>
      <c r="Z476" s="128">
        <f t="shared" si="146"/>
        <v>0</v>
      </c>
      <c r="AE476" s="37"/>
      <c r="AF476" s="37"/>
      <c r="AG476" s="37"/>
      <c r="AH476" s="37"/>
      <c r="AJ476" s="281" t="e">
        <f t="shared" si="147"/>
        <v>#N/A</v>
      </c>
    </row>
    <row r="477" spans="1:36" ht="19.5" hidden="1" customHeight="1" outlineLevel="1" collapsed="1">
      <c r="A477" s="43" t="s">
        <v>2546</v>
      </c>
      <c r="B477" s="121" t="s">
        <v>791</v>
      </c>
      <c r="C477" s="44">
        <f t="shared" si="137"/>
        <v>589</v>
      </c>
      <c r="D477" s="44">
        <f t="shared" si="137"/>
        <v>0</v>
      </c>
      <c r="E477" s="44">
        <f t="shared" si="137"/>
        <v>0</v>
      </c>
      <c r="F477" s="44">
        <f t="shared" si="138"/>
        <v>589</v>
      </c>
      <c r="G477" s="44">
        <f t="shared" si="139"/>
        <v>0</v>
      </c>
      <c r="H477" s="131">
        <f t="shared" si="140"/>
        <v>0</v>
      </c>
      <c r="I477" s="44">
        <f>SUM(I478:I481)</f>
        <v>589</v>
      </c>
      <c r="J477" s="44">
        <f>SUM(J478:J481)</f>
        <v>0</v>
      </c>
      <c r="K477" s="44">
        <f>SUM(K478:K481)</f>
        <v>0</v>
      </c>
      <c r="L477" s="44">
        <f t="shared" si="136"/>
        <v>589</v>
      </c>
      <c r="M477" s="44">
        <f t="shared" si="141"/>
        <v>0</v>
      </c>
      <c r="N477" s="131">
        <f t="shared" si="142"/>
        <v>0</v>
      </c>
      <c r="O477" s="44">
        <f>SUM(O478:O481)</f>
        <v>0</v>
      </c>
      <c r="P477" s="44">
        <f>SUM(P478:P481)</f>
        <v>0</v>
      </c>
      <c r="Q477" s="44">
        <f>SUM(Q478:Q481)</f>
        <v>0</v>
      </c>
      <c r="R477" s="44">
        <f>SUM(R478:R481)</f>
        <v>0</v>
      </c>
      <c r="S477" s="44">
        <f t="shared" si="143"/>
        <v>0</v>
      </c>
      <c r="T477" s="131">
        <f t="shared" si="144"/>
        <v>0</v>
      </c>
      <c r="U477" s="44">
        <f>SUM(U478:U481)</f>
        <v>0</v>
      </c>
      <c r="V477" s="44">
        <f>SUM(V478:V481)</f>
        <v>0</v>
      </c>
      <c r="W477" s="44">
        <f>SUM(W478:W481)</f>
        <v>0</v>
      </c>
      <c r="X477" s="44">
        <f>SUM(X478:X481)</f>
        <v>0</v>
      </c>
      <c r="Y477" s="44">
        <f t="shared" si="145"/>
        <v>0</v>
      </c>
      <c r="Z477" s="131">
        <f t="shared" si="146"/>
        <v>0</v>
      </c>
      <c r="AE477" s="44">
        <f>SUM(AE478:AE481)</f>
        <v>0</v>
      </c>
      <c r="AF477" s="44">
        <f>SUM(AF478:AF481)</f>
        <v>0</v>
      </c>
      <c r="AG477" s="44">
        <f>SUM(AG478:AG481)</f>
        <v>0</v>
      </c>
      <c r="AH477" s="44">
        <f>SUM(AH478:AH481)</f>
        <v>0</v>
      </c>
      <c r="AJ477" s="281" t="e">
        <f t="shared" si="147"/>
        <v>#N/A</v>
      </c>
    </row>
    <row r="478" spans="1:36" ht="20.100000000000001" hidden="1" customHeight="1" outlineLevel="2">
      <c r="A478" s="36" t="s">
        <v>2547</v>
      </c>
      <c r="B478" s="121" t="s">
        <v>773</v>
      </c>
      <c r="C478" s="37">
        <f t="shared" si="137"/>
        <v>144</v>
      </c>
      <c r="D478" s="37">
        <f t="shared" si="137"/>
        <v>0</v>
      </c>
      <c r="E478" s="37">
        <f t="shared" si="137"/>
        <v>0</v>
      </c>
      <c r="F478" s="37">
        <f t="shared" si="138"/>
        <v>144</v>
      </c>
      <c r="G478" s="37">
        <f t="shared" si="139"/>
        <v>0</v>
      </c>
      <c r="H478" s="128">
        <f t="shared" si="140"/>
        <v>0</v>
      </c>
      <c r="I478" s="37">
        <v>144</v>
      </c>
      <c r="J478" s="37"/>
      <c r="K478" s="37">
        <f t="shared" ref="K478:K481" si="151">SUM(AE478:AH478)</f>
        <v>0</v>
      </c>
      <c r="L478" s="37">
        <f t="shared" si="136"/>
        <v>144</v>
      </c>
      <c r="M478" s="37">
        <f t="shared" si="141"/>
        <v>0</v>
      </c>
      <c r="N478" s="128">
        <f t="shared" si="142"/>
        <v>0</v>
      </c>
      <c r="O478" s="37"/>
      <c r="P478" s="37"/>
      <c r="Q478" s="37"/>
      <c r="R478" s="37"/>
      <c r="S478" s="37">
        <f t="shared" si="143"/>
        <v>0</v>
      </c>
      <c r="T478" s="128">
        <f t="shared" si="144"/>
        <v>0</v>
      </c>
      <c r="U478" s="37">
        <v>0</v>
      </c>
      <c r="V478" s="37"/>
      <c r="W478" s="37"/>
      <c r="X478" s="37">
        <v>0</v>
      </c>
      <c r="Y478" s="37">
        <f t="shared" si="145"/>
        <v>0</v>
      </c>
      <c r="Z478" s="128">
        <f t="shared" si="146"/>
        <v>0</v>
      </c>
      <c r="AE478" s="37"/>
      <c r="AF478" s="37"/>
      <c r="AG478" s="37"/>
      <c r="AH478" s="37"/>
      <c r="AJ478" s="281" t="e">
        <f t="shared" si="147"/>
        <v>#N/A</v>
      </c>
    </row>
    <row r="479" spans="1:36" ht="20.100000000000001" hidden="1" customHeight="1" outlineLevel="2">
      <c r="A479" s="36" t="s">
        <v>2548</v>
      </c>
      <c r="B479" s="121" t="s">
        <v>792</v>
      </c>
      <c r="C479" s="37">
        <f t="shared" si="137"/>
        <v>419</v>
      </c>
      <c r="D479" s="37">
        <f t="shared" si="137"/>
        <v>0</v>
      </c>
      <c r="E479" s="37">
        <f t="shared" si="137"/>
        <v>0</v>
      </c>
      <c r="F479" s="37">
        <f t="shared" si="138"/>
        <v>419</v>
      </c>
      <c r="G479" s="37">
        <f t="shared" si="139"/>
        <v>0</v>
      </c>
      <c r="H479" s="128">
        <f t="shared" si="140"/>
        <v>0</v>
      </c>
      <c r="I479" s="37">
        <v>419</v>
      </c>
      <c r="J479" s="37"/>
      <c r="K479" s="37">
        <f t="shared" si="151"/>
        <v>0</v>
      </c>
      <c r="L479" s="37">
        <f t="shared" si="136"/>
        <v>419</v>
      </c>
      <c r="M479" s="37">
        <f t="shared" si="141"/>
        <v>0</v>
      </c>
      <c r="N479" s="128">
        <f t="shared" si="142"/>
        <v>0</v>
      </c>
      <c r="O479" s="37"/>
      <c r="P479" s="37"/>
      <c r="Q479" s="37"/>
      <c r="R479" s="37"/>
      <c r="S479" s="37">
        <f t="shared" si="143"/>
        <v>0</v>
      </c>
      <c r="T479" s="128">
        <f t="shared" si="144"/>
        <v>0</v>
      </c>
      <c r="U479" s="37">
        <v>0</v>
      </c>
      <c r="V479" s="37"/>
      <c r="W479" s="37"/>
      <c r="X479" s="37">
        <v>0</v>
      </c>
      <c r="Y479" s="37">
        <f t="shared" si="145"/>
        <v>0</v>
      </c>
      <c r="Z479" s="128">
        <f t="shared" si="146"/>
        <v>0</v>
      </c>
      <c r="AE479" s="37"/>
      <c r="AF479" s="37"/>
      <c r="AG479" s="37"/>
      <c r="AH479" s="37"/>
      <c r="AJ479" s="281" t="e">
        <f t="shared" si="147"/>
        <v>#N/A</v>
      </c>
    </row>
    <row r="480" spans="1:36" ht="20.100000000000001" hidden="1" customHeight="1" outlineLevel="2">
      <c r="A480" s="36" t="s">
        <v>2549</v>
      </c>
      <c r="B480" s="121" t="s">
        <v>793</v>
      </c>
      <c r="C480" s="37">
        <f t="shared" si="137"/>
        <v>26</v>
      </c>
      <c r="D480" s="37">
        <f t="shared" si="137"/>
        <v>0</v>
      </c>
      <c r="E480" s="37">
        <f t="shared" si="137"/>
        <v>0</v>
      </c>
      <c r="F480" s="37">
        <f t="shared" si="138"/>
        <v>26</v>
      </c>
      <c r="G480" s="37">
        <f t="shared" si="139"/>
        <v>0</v>
      </c>
      <c r="H480" s="128">
        <f t="shared" si="140"/>
        <v>0</v>
      </c>
      <c r="I480" s="37">
        <v>26</v>
      </c>
      <c r="J480" s="37"/>
      <c r="K480" s="37">
        <f t="shared" si="151"/>
        <v>0</v>
      </c>
      <c r="L480" s="37">
        <f t="shared" si="136"/>
        <v>26</v>
      </c>
      <c r="M480" s="37">
        <f t="shared" si="141"/>
        <v>0</v>
      </c>
      <c r="N480" s="128">
        <f t="shared" si="142"/>
        <v>0</v>
      </c>
      <c r="O480" s="37"/>
      <c r="P480" s="37"/>
      <c r="Q480" s="37"/>
      <c r="R480" s="37"/>
      <c r="S480" s="37">
        <f t="shared" si="143"/>
        <v>0</v>
      </c>
      <c r="T480" s="128">
        <f t="shared" si="144"/>
        <v>0</v>
      </c>
      <c r="U480" s="37">
        <v>0</v>
      </c>
      <c r="V480" s="37"/>
      <c r="W480" s="37"/>
      <c r="X480" s="37">
        <v>0</v>
      </c>
      <c r="Y480" s="37">
        <f t="shared" si="145"/>
        <v>0</v>
      </c>
      <c r="Z480" s="128">
        <f t="shared" si="146"/>
        <v>0</v>
      </c>
      <c r="AE480" s="37"/>
      <c r="AF480" s="37"/>
      <c r="AG480" s="37"/>
      <c r="AH480" s="37"/>
      <c r="AJ480" s="281" t="e">
        <f t="shared" si="147"/>
        <v>#N/A</v>
      </c>
    </row>
    <row r="481" spans="1:36" ht="20.100000000000001" hidden="1" customHeight="1" outlineLevel="2">
      <c r="A481" s="36" t="s">
        <v>2550</v>
      </c>
      <c r="B481" s="121" t="s">
        <v>794</v>
      </c>
      <c r="C481" s="37">
        <f t="shared" si="137"/>
        <v>0</v>
      </c>
      <c r="D481" s="37">
        <f t="shared" si="137"/>
        <v>0</v>
      </c>
      <c r="E481" s="37">
        <f t="shared" si="137"/>
        <v>0</v>
      </c>
      <c r="F481" s="37">
        <f t="shared" si="138"/>
        <v>0</v>
      </c>
      <c r="G481" s="37">
        <f t="shared" si="139"/>
        <v>0</v>
      </c>
      <c r="H481" s="128">
        <f t="shared" si="140"/>
        <v>0</v>
      </c>
      <c r="I481" s="37">
        <v>0</v>
      </c>
      <c r="J481" s="37"/>
      <c r="K481" s="37">
        <f t="shared" si="151"/>
        <v>0</v>
      </c>
      <c r="L481" s="37">
        <f t="shared" si="136"/>
        <v>0</v>
      </c>
      <c r="M481" s="37">
        <f t="shared" si="141"/>
        <v>0</v>
      </c>
      <c r="N481" s="128">
        <f t="shared" si="142"/>
        <v>0</v>
      </c>
      <c r="O481" s="37"/>
      <c r="P481" s="37"/>
      <c r="Q481" s="37"/>
      <c r="R481" s="37"/>
      <c r="S481" s="37">
        <f t="shared" si="143"/>
        <v>0</v>
      </c>
      <c r="T481" s="128">
        <f t="shared" si="144"/>
        <v>0</v>
      </c>
      <c r="U481" s="37"/>
      <c r="V481" s="37"/>
      <c r="W481" s="37"/>
      <c r="X481" s="37"/>
      <c r="Y481" s="37">
        <f t="shared" si="145"/>
        <v>0</v>
      </c>
      <c r="Z481" s="128">
        <f t="shared" si="146"/>
        <v>0</v>
      </c>
      <c r="AE481" s="37"/>
      <c r="AF481" s="37"/>
      <c r="AG481" s="37"/>
      <c r="AH481" s="37"/>
      <c r="AJ481" s="281" t="e">
        <f t="shared" si="147"/>
        <v>#N/A</v>
      </c>
    </row>
    <row r="482" spans="1:36" ht="19.5" hidden="1" customHeight="1" outlineLevel="1" collapsed="1">
      <c r="A482" s="43" t="s">
        <v>2551</v>
      </c>
      <c r="B482" s="121" t="s">
        <v>795</v>
      </c>
      <c r="C482" s="44">
        <f t="shared" si="137"/>
        <v>72</v>
      </c>
      <c r="D482" s="44">
        <f t="shared" si="137"/>
        <v>0</v>
      </c>
      <c r="E482" s="44">
        <f t="shared" si="137"/>
        <v>0</v>
      </c>
      <c r="F482" s="44">
        <f t="shared" si="138"/>
        <v>72</v>
      </c>
      <c r="G482" s="44">
        <f t="shared" si="139"/>
        <v>0</v>
      </c>
      <c r="H482" s="131">
        <f t="shared" si="140"/>
        <v>0</v>
      </c>
      <c r="I482" s="44">
        <f>SUM(I483:I486)</f>
        <v>72</v>
      </c>
      <c r="J482" s="44">
        <f>SUM(J483:J486)</f>
        <v>0</v>
      </c>
      <c r="K482" s="44">
        <f>SUM(K483:K486)</f>
        <v>0</v>
      </c>
      <c r="L482" s="44">
        <f t="shared" si="136"/>
        <v>72</v>
      </c>
      <c r="M482" s="44">
        <f t="shared" si="141"/>
        <v>0</v>
      </c>
      <c r="N482" s="131">
        <f t="shared" si="142"/>
        <v>0</v>
      </c>
      <c r="O482" s="44">
        <f>SUM(O483:O486)</f>
        <v>0</v>
      </c>
      <c r="P482" s="44">
        <f>SUM(P483:P486)</f>
        <v>0</v>
      </c>
      <c r="Q482" s="44">
        <f>SUM(Q483:Q486)</f>
        <v>0</v>
      </c>
      <c r="R482" s="44">
        <f>SUM(R483:R486)</f>
        <v>0</v>
      </c>
      <c r="S482" s="44">
        <f t="shared" si="143"/>
        <v>0</v>
      </c>
      <c r="T482" s="131">
        <f t="shared" si="144"/>
        <v>0</v>
      </c>
      <c r="U482" s="44">
        <f>SUM(U483:U486)</f>
        <v>0</v>
      </c>
      <c r="V482" s="44">
        <f>SUM(V483:V486)</f>
        <v>0</v>
      </c>
      <c r="W482" s="44">
        <f>SUM(W483:W486)</f>
        <v>0</v>
      </c>
      <c r="X482" s="44">
        <f>SUM(X483:X486)</f>
        <v>0</v>
      </c>
      <c r="Y482" s="44">
        <f t="shared" si="145"/>
        <v>0</v>
      </c>
      <c r="Z482" s="131">
        <f t="shared" si="146"/>
        <v>0</v>
      </c>
      <c r="AE482" s="44">
        <f>SUM(AE483:AE486)</f>
        <v>0</v>
      </c>
      <c r="AF482" s="44">
        <f>SUM(AF483:AF486)</f>
        <v>0</v>
      </c>
      <c r="AG482" s="44">
        <f>SUM(AG483:AG486)</f>
        <v>0</v>
      </c>
      <c r="AH482" s="44">
        <f>SUM(AH483:AH486)</f>
        <v>0</v>
      </c>
      <c r="AJ482" s="281" t="e">
        <f t="shared" si="147"/>
        <v>#N/A</v>
      </c>
    </row>
    <row r="483" spans="1:36" ht="20.100000000000001" hidden="1" customHeight="1" outlineLevel="2">
      <c r="A483" s="36" t="s">
        <v>2552</v>
      </c>
      <c r="B483" s="121" t="s">
        <v>796</v>
      </c>
      <c r="C483" s="37">
        <f t="shared" si="137"/>
        <v>48</v>
      </c>
      <c r="D483" s="37">
        <f t="shared" si="137"/>
        <v>0</v>
      </c>
      <c r="E483" s="37">
        <f t="shared" si="137"/>
        <v>0</v>
      </c>
      <c r="F483" s="37">
        <f t="shared" si="138"/>
        <v>48</v>
      </c>
      <c r="G483" s="37">
        <f t="shared" si="139"/>
        <v>0</v>
      </c>
      <c r="H483" s="128">
        <f t="shared" si="140"/>
        <v>0</v>
      </c>
      <c r="I483" s="37">
        <v>48</v>
      </c>
      <c r="J483" s="37"/>
      <c r="K483" s="37">
        <f t="shared" ref="K483:K486" si="152">SUM(AE483:AH483)</f>
        <v>0</v>
      </c>
      <c r="L483" s="37">
        <f t="shared" si="136"/>
        <v>48</v>
      </c>
      <c r="M483" s="37">
        <f t="shared" si="141"/>
        <v>0</v>
      </c>
      <c r="N483" s="128">
        <f t="shared" si="142"/>
        <v>0</v>
      </c>
      <c r="O483" s="37"/>
      <c r="P483" s="37"/>
      <c r="Q483" s="37"/>
      <c r="R483" s="37"/>
      <c r="S483" s="37">
        <f t="shared" si="143"/>
        <v>0</v>
      </c>
      <c r="T483" s="128">
        <f t="shared" si="144"/>
        <v>0</v>
      </c>
      <c r="U483" s="37"/>
      <c r="V483" s="37"/>
      <c r="W483" s="37"/>
      <c r="X483" s="37"/>
      <c r="Y483" s="37">
        <f t="shared" si="145"/>
        <v>0</v>
      </c>
      <c r="Z483" s="128">
        <f t="shared" si="146"/>
        <v>0</v>
      </c>
      <c r="AE483" s="37"/>
      <c r="AF483" s="37"/>
      <c r="AG483" s="37"/>
      <c r="AH483" s="37"/>
      <c r="AJ483" s="281" t="e">
        <f t="shared" si="147"/>
        <v>#N/A</v>
      </c>
    </row>
    <row r="484" spans="1:36" ht="20.100000000000001" hidden="1" customHeight="1" outlineLevel="2">
      <c r="A484" s="36" t="s">
        <v>2553</v>
      </c>
      <c r="B484" s="121" t="s">
        <v>797</v>
      </c>
      <c r="C484" s="37">
        <f t="shared" si="137"/>
        <v>5</v>
      </c>
      <c r="D484" s="37">
        <f t="shared" si="137"/>
        <v>0</v>
      </c>
      <c r="E484" s="37">
        <f t="shared" si="137"/>
        <v>0</v>
      </c>
      <c r="F484" s="37">
        <f t="shared" si="138"/>
        <v>5</v>
      </c>
      <c r="G484" s="37">
        <f t="shared" si="139"/>
        <v>0</v>
      </c>
      <c r="H484" s="128">
        <f t="shared" si="140"/>
        <v>0</v>
      </c>
      <c r="I484" s="37">
        <v>5</v>
      </c>
      <c r="J484" s="37"/>
      <c r="K484" s="37">
        <f t="shared" si="152"/>
        <v>0</v>
      </c>
      <c r="L484" s="37">
        <f t="shared" si="136"/>
        <v>5</v>
      </c>
      <c r="M484" s="37">
        <f t="shared" si="141"/>
        <v>0</v>
      </c>
      <c r="N484" s="128">
        <f t="shared" si="142"/>
        <v>0</v>
      </c>
      <c r="O484" s="37"/>
      <c r="P484" s="37"/>
      <c r="Q484" s="37"/>
      <c r="R484" s="37"/>
      <c r="S484" s="37">
        <f t="shared" si="143"/>
        <v>0</v>
      </c>
      <c r="T484" s="128">
        <f t="shared" si="144"/>
        <v>0</v>
      </c>
      <c r="U484" s="37"/>
      <c r="V484" s="37"/>
      <c r="W484" s="37"/>
      <c r="X484" s="37"/>
      <c r="Y484" s="37">
        <f t="shared" si="145"/>
        <v>0</v>
      </c>
      <c r="Z484" s="128">
        <f t="shared" si="146"/>
        <v>0</v>
      </c>
      <c r="AE484" s="37"/>
      <c r="AF484" s="37"/>
      <c r="AG484" s="37"/>
      <c r="AH484" s="37"/>
      <c r="AJ484" s="281" t="e">
        <f t="shared" si="147"/>
        <v>#N/A</v>
      </c>
    </row>
    <row r="485" spans="1:36" ht="20.100000000000001" hidden="1" customHeight="1" outlineLevel="2">
      <c r="A485" s="36" t="s">
        <v>2554</v>
      </c>
      <c r="B485" s="121" t="s">
        <v>798</v>
      </c>
      <c r="C485" s="37">
        <f t="shared" si="137"/>
        <v>0</v>
      </c>
      <c r="D485" s="37">
        <f t="shared" si="137"/>
        <v>0</v>
      </c>
      <c r="E485" s="37">
        <f t="shared" si="137"/>
        <v>0</v>
      </c>
      <c r="F485" s="37">
        <f t="shared" si="138"/>
        <v>0</v>
      </c>
      <c r="G485" s="37">
        <f t="shared" si="139"/>
        <v>0</v>
      </c>
      <c r="H485" s="128">
        <f t="shared" si="140"/>
        <v>0</v>
      </c>
      <c r="I485" s="37">
        <v>0</v>
      </c>
      <c r="J485" s="37"/>
      <c r="K485" s="37">
        <f t="shared" si="152"/>
        <v>0</v>
      </c>
      <c r="L485" s="37">
        <f t="shared" si="136"/>
        <v>0</v>
      </c>
      <c r="M485" s="37">
        <f t="shared" si="141"/>
        <v>0</v>
      </c>
      <c r="N485" s="128">
        <f t="shared" si="142"/>
        <v>0</v>
      </c>
      <c r="O485" s="37"/>
      <c r="P485" s="37"/>
      <c r="Q485" s="37"/>
      <c r="R485" s="37"/>
      <c r="S485" s="37">
        <f t="shared" si="143"/>
        <v>0</v>
      </c>
      <c r="T485" s="128">
        <f t="shared" si="144"/>
        <v>0</v>
      </c>
      <c r="U485" s="37"/>
      <c r="V485" s="37"/>
      <c r="W485" s="37"/>
      <c r="X485" s="37"/>
      <c r="Y485" s="37">
        <f t="shared" si="145"/>
        <v>0</v>
      </c>
      <c r="Z485" s="128">
        <f t="shared" si="146"/>
        <v>0</v>
      </c>
      <c r="AE485" s="37"/>
      <c r="AF485" s="37"/>
      <c r="AG485" s="37"/>
      <c r="AH485" s="37"/>
      <c r="AJ485" s="281" t="e">
        <f t="shared" si="147"/>
        <v>#N/A</v>
      </c>
    </row>
    <row r="486" spans="1:36" ht="20.100000000000001" hidden="1" customHeight="1" outlineLevel="2">
      <c r="A486" s="36" t="s">
        <v>2555</v>
      </c>
      <c r="B486" s="121" t="s">
        <v>799</v>
      </c>
      <c r="C486" s="37">
        <f t="shared" si="137"/>
        <v>19</v>
      </c>
      <c r="D486" s="37">
        <f t="shared" si="137"/>
        <v>0</v>
      </c>
      <c r="E486" s="37">
        <f t="shared" si="137"/>
        <v>0</v>
      </c>
      <c r="F486" s="37">
        <f t="shared" si="138"/>
        <v>19</v>
      </c>
      <c r="G486" s="37">
        <f t="shared" si="139"/>
        <v>0</v>
      </c>
      <c r="H486" s="128">
        <f t="shared" si="140"/>
        <v>0</v>
      </c>
      <c r="I486" s="37">
        <v>19</v>
      </c>
      <c r="J486" s="37"/>
      <c r="K486" s="37">
        <f t="shared" si="152"/>
        <v>0</v>
      </c>
      <c r="L486" s="37">
        <f t="shared" si="136"/>
        <v>19</v>
      </c>
      <c r="M486" s="37">
        <f t="shared" si="141"/>
        <v>0</v>
      </c>
      <c r="N486" s="128">
        <f t="shared" si="142"/>
        <v>0</v>
      </c>
      <c r="O486" s="37"/>
      <c r="P486" s="37"/>
      <c r="Q486" s="37"/>
      <c r="R486" s="37"/>
      <c r="S486" s="37">
        <f t="shared" si="143"/>
        <v>0</v>
      </c>
      <c r="T486" s="128">
        <f t="shared" si="144"/>
        <v>0</v>
      </c>
      <c r="U486" s="37"/>
      <c r="V486" s="37"/>
      <c r="W486" s="37"/>
      <c r="X486" s="37"/>
      <c r="Y486" s="37">
        <f t="shared" si="145"/>
        <v>0</v>
      </c>
      <c r="Z486" s="128">
        <f t="shared" si="146"/>
        <v>0</v>
      </c>
      <c r="AE486" s="37"/>
      <c r="AF486" s="37"/>
      <c r="AG486" s="37"/>
      <c r="AH486" s="37"/>
      <c r="AJ486" s="281" t="e">
        <f t="shared" si="147"/>
        <v>#N/A</v>
      </c>
    </row>
    <row r="487" spans="1:36" ht="19.5" hidden="1" customHeight="1" outlineLevel="1" collapsed="1">
      <c r="A487" s="43" t="s">
        <v>2556</v>
      </c>
      <c r="B487" s="121" t="s">
        <v>800</v>
      </c>
      <c r="C487" s="44">
        <f t="shared" si="137"/>
        <v>95</v>
      </c>
      <c r="D487" s="44">
        <f t="shared" si="137"/>
        <v>0</v>
      </c>
      <c r="E487" s="44">
        <f t="shared" si="137"/>
        <v>0</v>
      </c>
      <c r="F487" s="44">
        <f t="shared" si="138"/>
        <v>95</v>
      </c>
      <c r="G487" s="44">
        <f t="shared" si="139"/>
        <v>0</v>
      </c>
      <c r="H487" s="131">
        <f t="shared" si="140"/>
        <v>0</v>
      </c>
      <c r="I487" s="44">
        <f>SUM(I488:I493)</f>
        <v>95</v>
      </c>
      <c r="J487" s="44">
        <f>SUM(J488:J493)</f>
        <v>0</v>
      </c>
      <c r="K487" s="44">
        <f>SUM(K488:K493)</f>
        <v>0</v>
      </c>
      <c r="L487" s="44">
        <f t="shared" si="136"/>
        <v>95</v>
      </c>
      <c r="M487" s="44">
        <f t="shared" si="141"/>
        <v>0</v>
      </c>
      <c r="N487" s="131">
        <f t="shared" si="142"/>
        <v>0</v>
      </c>
      <c r="O487" s="44">
        <f>SUM(O488:O493)</f>
        <v>0</v>
      </c>
      <c r="P487" s="44">
        <f>SUM(P488:P493)</f>
        <v>0</v>
      </c>
      <c r="Q487" s="44">
        <f>SUM(Q488:Q493)</f>
        <v>0</v>
      </c>
      <c r="R487" s="44">
        <f>SUM(R488:R493)</f>
        <v>0</v>
      </c>
      <c r="S487" s="44">
        <f t="shared" si="143"/>
        <v>0</v>
      </c>
      <c r="T487" s="131">
        <f t="shared" si="144"/>
        <v>0</v>
      </c>
      <c r="U487" s="44">
        <f>SUM(U488:U493)</f>
        <v>0</v>
      </c>
      <c r="V487" s="44">
        <f>SUM(V488:V493)</f>
        <v>0</v>
      </c>
      <c r="W487" s="44">
        <f>SUM(W488:W493)</f>
        <v>0</v>
      </c>
      <c r="X487" s="44">
        <f>SUM(X488:X493)</f>
        <v>0</v>
      </c>
      <c r="Y487" s="44">
        <f t="shared" si="145"/>
        <v>0</v>
      </c>
      <c r="Z487" s="131">
        <f t="shared" si="146"/>
        <v>0</v>
      </c>
      <c r="AE487" s="44">
        <f>SUM(AE488:AE493)</f>
        <v>0</v>
      </c>
      <c r="AF487" s="44">
        <f>SUM(AF488:AF493)</f>
        <v>0</v>
      </c>
      <c r="AG487" s="44">
        <f>SUM(AG488:AG493)</f>
        <v>0</v>
      </c>
      <c r="AH487" s="44">
        <f>SUM(AH488:AH493)</f>
        <v>0</v>
      </c>
      <c r="AJ487" s="281" t="e">
        <f t="shared" si="147"/>
        <v>#N/A</v>
      </c>
    </row>
    <row r="488" spans="1:36" ht="20.100000000000001" hidden="1" customHeight="1" outlineLevel="2">
      <c r="A488" s="36" t="s">
        <v>2557</v>
      </c>
      <c r="B488" s="121" t="s">
        <v>773</v>
      </c>
      <c r="C488" s="37">
        <f t="shared" si="137"/>
        <v>20</v>
      </c>
      <c r="D488" s="37">
        <f t="shared" si="137"/>
        <v>0</v>
      </c>
      <c r="E488" s="37">
        <f t="shared" si="137"/>
        <v>0</v>
      </c>
      <c r="F488" s="37">
        <f t="shared" si="138"/>
        <v>20</v>
      </c>
      <c r="G488" s="37">
        <f t="shared" si="139"/>
        <v>0</v>
      </c>
      <c r="H488" s="128">
        <f t="shared" si="140"/>
        <v>0</v>
      </c>
      <c r="I488" s="37">
        <v>20</v>
      </c>
      <c r="J488" s="37"/>
      <c r="K488" s="37">
        <f t="shared" ref="K488:K493" si="153">SUM(AE488:AH488)</f>
        <v>0</v>
      </c>
      <c r="L488" s="37">
        <f t="shared" si="136"/>
        <v>20</v>
      </c>
      <c r="M488" s="37">
        <f t="shared" si="141"/>
        <v>0</v>
      </c>
      <c r="N488" s="128">
        <f t="shared" si="142"/>
        <v>0</v>
      </c>
      <c r="O488" s="37"/>
      <c r="P488" s="37"/>
      <c r="Q488" s="37"/>
      <c r="R488" s="37"/>
      <c r="S488" s="37">
        <f t="shared" si="143"/>
        <v>0</v>
      </c>
      <c r="T488" s="128">
        <f t="shared" si="144"/>
        <v>0</v>
      </c>
      <c r="U488" s="37">
        <v>0</v>
      </c>
      <c r="V488" s="37"/>
      <c r="W488" s="37"/>
      <c r="X488" s="37">
        <v>0</v>
      </c>
      <c r="Y488" s="37">
        <f t="shared" si="145"/>
        <v>0</v>
      </c>
      <c r="Z488" s="128">
        <f t="shared" si="146"/>
        <v>0</v>
      </c>
      <c r="AE488" s="37"/>
      <c r="AF488" s="37"/>
      <c r="AG488" s="37"/>
      <c r="AH488" s="37"/>
      <c r="AJ488" s="281" t="e">
        <f t="shared" si="147"/>
        <v>#N/A</v>
      </c>
    </row>
    <row r="489" spans="1:36" ht="20.100000000000001" hidden="1" customHeight="1" outlineLevel="2">
      <c r="A489" s="36" t="s">
        <v>2558</v>
      </c>
      <c r="B489" s="121" t="s">
        <v>801</v>
      </c>
      <c r="C489" s="37">
        <f t="shared" si="137"/>
        <v>63</v>
      </c>
      <c r="D489" s="37">
        <f t="shared" si="137"/>
        <v>0</v>
      </c>
      <c r="E489" s="37">
        <f t="shared" si="137"/>
        <v>0</v>
      </c>
      <c r="F489" s="37">
        <f t="shared" si="138"/>
        <v>63</v>
      </c>
      <c r="G489" s="37">
        <f t="shared" si="139"/>
        <v>0</v>
      </c>
      <c r="H489" s="128">
        <f t="shared" si="140"/>
        <v>0</v>
      </c>
      <c r="I489" s="37">
        <v>63</v>
      </c>
      <c r="J489" s="37"/>
      <c r="K489" s="37">
        <f t="shared" si="153"/>
        <v>0</v>
      </c>
      <c r="L489" s="37">
        <f t="shared" si="136"/>
        <v>63</v>
      </c>
      <c r="M489" s="37">
        <f t="shared" si="141"/>
        <v>0</v>
      </c>
      <c r="N489" s="128">
        <f t="shared" si="142"/>
        <v>0</v>
      </c>
      <c r="O489" s="37"/>
      <c r="P489" s="37"/>
      <c r="Q489" s="37"/>
      <c r="R489" s="37"/>
      <c r="S489" s="37">
        <f t="shared" si="143"/>
        <v>0</v>
      </c>
      <c r="T489" s="128">
        <f t="shared" si="144"/>
        <v>0</v>
      </c>
      <c r="U489" s="37">
        <v>0</v>
      </c>
      <c r="V489" s="37"/>
      <c r="W489" s="37"/>
      <c r="X489" s="37">
        <v>0</v>
      </c>
      <c r="Y489" s="37">
        <f t="shared" si="145"/>
        <v>0</v>
      </c>
      <c r="Z489" s="128">
        <f t="shared" si="146"/>
        <v>0</v>
      </c>
      <c r="AE489" s="37"/>
      <c r="AF489" s="37"/>
      <c r="AG489" s="37"/>
      <c r="AH489" s="37"/>
      <c r="AJ489" s="281" t="e">
        <f t="shared" si="147"/>
        <v>#N/A</v>
      </c>
    </row>
    <row r="490" spans="1:36" ht="20.100000000000001" hidden="1" customHeight="1" outlineLevel="2">
      <c r="A490" s="36" t="s">
        <v>2559</v>
      </c>
      <c r="B490" s="121" t="s">
        <v>802</v>
      </c>
      <c r="C490" s="37">
        <f t="shared" si="137"/>
        <v>8</v>
      </c>
      <c r="D490" s="37">
        <f t="shared" si="137"/>
        <v>0</v>
      </c>
      <c r="E490" s="37">
        <f t="shared" si="137"/>
        <v>0</v>
      </c>
      <c r="F490" s="37">
        <f t="shared" si="138"/>
        <v>8</v>
      </c>
      <c r="G490" s="37">
        <f t="shared" si="139"/>
        <v>0</v>
      </c>
      <c r="H490" s="128">
        <f t="shared" si="140"/>
        <v>0</v>
      </c>
      <c r="I490" s="37">
        <v>8</v>
      </c>
      <c r="J490" s="37"/>
      <c r="K490" s="37">
        <f t="shared" si="153"/>
        <v>0</v>
      </c>
      <c r="L490" s="37">
        <f t="shared" si="136"/>
        <v>8</v>
      </c>
      <c r="M490" s="37">
        <f t="shared" si="141"/>
        <v>0</v>
      </c>
      <c r="N490" s="128">
        <f t="shared" si="142"/>
        <v>0</v>
      </c>
      <c r="O490" s="37"/>
      <c r="P490" s="37"/>
      <c r="Q490" s="37"/>
      <c r="R490" s="37"/>
      <c r="S490" s="37">
        <f t="shared" si="143"/>
        <v>0</v>
      </c>
      <c r="T490" s="128">
        <f t="shared" si="144"/>
        <v>0</v>
      </c>
      <c r="U490" s="37">
        <v>0</v>
      </c>
      <c r="V490" s="37"/>
      <c r="W490" s="37"/>
      <c r="X490" s="37">
        <v>0</v>
      </c>
      <c r="Y490" s="37">
        <f t="shared" si="145"/>
        <v>0</v>
      </c>
      <c r="Z490" s="128">
        <f t="shared" si="146"/>
        <v>0</v>
      </c>
      <c r="AE490" s="37"/>
      <c r="AF490" s="37"/>
      <c r="AG490" s="37"/>
      <c r="AH490" s="37"/>
      <c r="AJ490" s="281" t="e">
        <f t="shared" si="147"/>
        <v>#N/A</v>
      </c>
    </row>
    <row r="491" spans="1:36" ht="20.100000000000001" hidden="1" customHeight="1" outlineLevel="2">
      <c r="A491" s="36" t="s">
        <v>2560</v>
      </c>
      <c r="B491" s="121" t="s">
        <v>803</v>
      </c>
      <c r="C491" s="37">
        <f t="shared" si="137"/>
        <v>4</v>
      </c>
      <c r="D491" s="37">
        <f t="shared" si="137"/>
        <v>0</v>
      </c>
      <c r="E491" s="37">
        <f t="shared" si="137"/>
        <v>0</v>
      </c>
      <c r="F491" s="37">
        <f t="shared" si="138"/>
        <v>4</v>
      </c>
      <c r="G491" s="37">
        <f t="shared" si="139"/>
        <v>0</v>
      </c>
      <c r="H491" s="128">
        <f t="shared" si="140"/>
        <v>0</v>
      </c>
      <c r="I491" s="37">
        <v>4</v>
      </c>
      <c r="J491" s="37"/>
      <c r="K491" s="37">
        <f t="shared" si="153"/>
        <v>0</v>
      </c>
      <c r="L491" s="37">
        <f t="shared" si="136"/>
        <v>4</v>
      </c>
      <c r="M491" s="37">
        <f t="shared" si="141"/>
        <v>0</v>
      </c>
      <c r="N491" s="128">
        <f t="shared" si="142"/>
        <v>0</v>
      </c>
      <c r="O491" s="37"/>
      <c r="P491" s="37"/>
      <c r="Q491" s="37"/>
      <c r="R491" s="37"/>
      <c r="S491" s="37">
        <f t="shared" si="143"/>
        <v>0</v>
      </c>
      <c r="T491" s="128">
        <f t="shared" si="144"/>
        <v>0</v>
      </c>
      <c r="U491" s="37">
        <v>0</v>
      </c>
      <c r="V491" s="37"/>
      <c r="W491" s="37"/>
      <c r="X491" s="37">
        <v>0</v>
      </c>
      <c r="Y491" s="37">
        <f t="shared" si="145"/>
        <v>0</v>
      </c>
      <c r="Z491" s="128">
        <f t="shared" si="146"/>
        <v>0</v>
      </c>
      <c r="AE491" s="37"/>
      <c r="AF491" s="37"/>
      <c r="AG491" s="37"/>
      <c r="AH491" s="37"/>
      <c r="AJ491" s="281" t="e">
        <f t="shared" si="147"/>
        <v>#N/A</v>
      </c>
    </row>
    <row r="492" spans="1:36" ht="20.100000000000001" hidden="1" customHeight="1" outlineLevel="2">
      <c r="A492" s="36" t="s">
        <v>2561</v>
      </c>
      <c r="B492" s="121" t="s">
        <v>804</v>
      </c>
      <c r="C492" s="37">
        <f t="shared" si="137"/>
        <v>0</v>
      </c>
      <c r="D492" s="37">
        <f t="shared" si="137"/>
        <v>0</v>
      </c>
      <c r="E492" s="37">
        <f t="shared" si="137"/>
        <v>0</v>
      </c>
      <c r="F492" s="37">
        <f t="shared" si="138"/>
        <v>0</v>
      </c>
      <c r="G492" s="37">
        <f t="shared" si="139"/>
        <v>0</v>
      </c>
      <c r="H492" s="128">
        <f t="shared" si="140"/>
        <v>0</v>
      </c>
      <c r="I492" s="37">
        <v>0</v>
      </c>
      <c r="J492" s="37"/>
      <c r="K492" s="37">
        <f t="shared" si="153"/>
        <v>0</v>
      </c>
      <c r="L492" s="37">
        <f t="shared" si="136"/>
        <v>0</v>
      </c>
      <c r="M492" s="37">
        <f t="shared" si="141"/>
        <v>0</v>
      </c>
      <c r="N492" s="128">
        <f t="shared" si="142"/>
        <v>0</v>
      </c>
      <c r="O492" s="37"/>
      <c r="P492" s="37"/>
      <c r="Q492" s="37"/>
      <c r="R492" s="37"/>
      <c r="S492" s="37">
        <f t="shared" si="143"/>
        <v>0</v>
      </c>
      <c r="T492" s="128">
        <f t="shared" si="144"/>
        <v>0</v>
      </c>
      <c r="U492" s="37">
        <v>0</v>
      </c>
      <c r="V492" s="37"/>
      <c r="W492" s="37"/>
      <c r="X492" s="37">
        <v>0</v>
      </c>
      <c r="Y492" s="37">
        <f t="shared" si="145"/>
        <v>0</v>
      </c>
      <c r="Z492" s="128">
        <f t="shared" si="146"/>
        <v>0</v>
      </c>
      <c r="AE492" s="37"/>
      <c r="AF492" s="37"/>
      <c r="AG492" s="37"/>
      <c r="AH492" s="37"/>
      <c r="AJ492" s="281" t="e">
        <f t="shared" si="147"/>
        <v>#N/A</v>
      </c>
    </row>
    <row r="493" spans="1:36" ht="20.100000000000001" hidden="1" customHeight="1" outlineLevel="2">
      <c r="A493" s="36" t="s">
        <v>2562</v>
      </c>
      <c r="B493" s="121" t="s">
        <v>805</v>
      </c>
      <c r="C493" s="37">
        <f t="shared" si="137"/>
        <v>0</v>
      </c>
      <c r="D493" s="37">
        <f t="shared" si="137"/>
        <v>0</v>
      </c>
      <c r="E493" s="37">
        <f t="shared" si="137"/>
        <v>0</v>
      </c>
      <c r="F493" s="37">
        <f t="shared" si="138"/>
        <v>0</v>
      </c>
      <c r="G493" s="37">
        <f t="shared" si="139"/>
        <v>0</v>
      </c>
      <c r="H493" s="128">
        <f t="shared" si="140"/>
        <v>0</v>
      </c>
      <c r="I493" s="37">
        <v>0</v>
      </c>
      <c r="J493" s="37"/>
      <c r="K493" s="37">
        <f t="shared" si="153"/>
        <v>0</v>
      </c>
      <c r="L493" s="37">
        <f t="shared" si="136"/>
        <v>0</v>
      </c>
      <c r="M493" s="37">
        <f t="shared" si="141"/>
        <v>0</v>
      </c>
      <c r="N493" s="128">
        <f t="shared" si="142"/>
        <v>0</v>
      </c>
      <c r="O493" s="37"/>
      <c r="P493" s="37"/>
      <c r="Q493" s="37"/>
      <c r="R493" s="37"/>
      <c r="S493" s="37">
        <f t="shared" si="143"/>
        <v>0</v>
      </c>
      <c r="T493" s="128">
        <f t="shared" si="144"/>
        <v>0</v>
      </c>
      <c r="U493" s="37">
        <v>0</v>
      </c>
      <c r="V493" s="37"/>
      <c r="W493" s="37"/>
      <c r="X493" s="37">
        <v>0</v>
      </c>
      <c r="Y493" s="37">
        <f t="shared" si="145"/>
        <v>0</v>
      </c>
      <c r="Z493" s="128">
        <f t="shared" si="146"/>
        <v>0</v>
      </c>
      <c r="AE493" s="37"/>
      <c r="AF493" s="37"/>
      <c r="AG493" s="37"/>
      <c r="AH493" s="37"/>
      <c r="AJ493" s="281" t="e">
        <f t="shared" si="147"/>
        <v>#N/A</v>
      </c>
    </row>
    <row r="494" spans="1:36" ht="19.5" hidden="1" customHeight="1" outlineLevel="1" collapsed="1">
      <c r="A494" s="43" t="s">
        <v>2563</v>
      </c>
      <c r="B494" s="121" t="s">
        <v>806</v>
      </c>
      <c r="C494" s="44">
        <f t="shared" si="137"/>
        <v>5</v>
      </c>
      <c r="D494" s="44">
        <f t="shared" si="137"/>
        <v>0</v>
      </c>
      <c r="E494" s="44">
        <f t="shared" si="137"/>
        <v>0</v>
      </c>
      <c r="F494" s="44">
        <f t="shared" si="138"/>
        <v>5</v>
      </c>
      <c r="G494" s="44">
        <f t="shared" si="139"/>
        <v>0</v>
      </c>
      <c r="H494" s="131">
        <f t="shared" si="140"/>
        <v>0</v>
      </c>
      <c r="I494" s="44">
        <f>SUM(I495:I497)</f>
        <v>5</v>
      </c>
      <c r="J494" s="44">
        <f>SUM(J495:J497)</f>
        <v>0</v>
      </c>
      <c r="K494" s="44">
        <f>SUM(K495:K497)</f>
        <v>0</v>
      </c>
      <c r="L494" s="44">
        <f t="shared" si="136"/>
        <v>5</v>
      </c>
      <c r="M494" s="44">
        <f t="shared" si="141"/>
        <v>0</v>
      </c>
      <c r="N494" s="131">
        <f t="shared" si="142"/>
        <v>0</v>
      </c>
      <c r="O494" s="44">
        <f>SUM(O495:O497)</f>
        <v>0</v>
      </c>
      <c r="P494" s="44">
        <f>SUM(P495:P497)</f>
        <v>0</v>
      </c>
      <c r="Q494" s="44">
        <f>SUM(Q495:Q497)</f>
        <v>0</v>
      </c>
      <c r="R494" s="44">
        <f>SUM(R495:R497)</f>
        <v>0</v>
      </c>
      <c r="S494" s="44">
        <f t="shared" si="143"/>
        <v>0</v>
      </c>
      <c r="T494" s="131">
        <f t="shared" si="144"/>
        <v>0</v>
      </c>
      <c r="U494" s="44">
        <f>SUM(U495:U497)</f>
        <v>0</v>
      </c>
      <c r="V494" s="44">
        <f>SUM(V495:V497)</f>
        <v>0</v>
      </c>
      <c r="W494" s="44">
        <f>SUM(W495:W497)</f>
        <v>0</v>
      </c>
      <c r="X494" s="44">
        <f>SUM(X495:X497)</f>
        <v>0</v>
      </c>
      <c r="Y494" s="44">
        <f t="shared" si="145"/>
        <v>0</v>
      </c>
      <c r="Z494" s="131">
        <f t="shared" si="146"/>
        <v>0</v>
      </c>
      <c r="AE494" s="44">
        <f>SUM(AE495:AE497)</f>
        <v>0</v>
      </c>
      <c r="AF494" s="44">
        <f>SUM(AF495:AF497)</f>
        <v>0</v>
      </c>
      <c r="AG494" s="44">
        <f>SUM(AG495:AG497)</f>
        <v>0</v>
      </c>
      <c r="AH494" s="44">
        <f>SUM(AH495:AH497)</f>
        <v>0</v>
      </c>
      <c r="AJ494" s="281" t="e">
        <f t="shared" si="147"/>
        <v>#N/A</v>
      </c>
    </row>
    <row r="495" spans="1:36" ht="20.100000000000001" hidden="1" customHeight="1" outlineLevel="2">
      <c r="A495" s="36" t="s">
        <v>2564</v>
      </c>
      <c r="B495" s="121" t="s">
        <v>807</v>
      </c>
      <c r="C495" s="37">
        <f t="shared" si="137"/>
        <v>0</v>
      </c>
      <c r="D495" s="37">
        <f t="shared" si="137"/>
        <v>0</v>
      </c>
      <c r="E495" s="37">
        <f t="shared" si="137"/>
        <v>0</v>
      </c>
      <c r="F495" s="37">
        <f t="shared" si="138"/>
        <v>0</v>
      </c>
      <c r="G495" s="37">
        <f t="shared" si="139"/>
        <v>0</v>
      </c>
      <c r="H495" s="128">
        <f t="shared" si="140"/>
        <v>0</v>
      </c>
      <c r="I495" s="37">
        <v>0</v>
      </c>
      <c r="J495" s="37"/>
      <c r="K495" s="37">
        <f t="shared" ref="K495:K497" si="154">SUM(AE495:AH495)</f>
        <v>0</v>
      </c>
      <c r="L495" s="37">
        <f t="shared" si="136"/>
        <v>0</v>
      </c>
      <c r="M495" s="37">
        <f t="shared" si="141"/>
        <v>0</v>
      </c>
      <c r="N495" s="128">
        <f t="shared" si="142"/>
        <v>0</v>
      </c>
      <c r="O495" s="37"/>
      <c r="P495" s="37"/>
      <c r="Q495" s="37"/>
      <c r="R495" s="37"/>
      <c r="S495" s="37">
        <f t="shared" si="143"/>
        <v>0</v>
      </c>
      <c r="T495" s="128">
        <f t="shared" si="144"/>
        <v>0</v>
      </c>
      <c r="U495" s="37"/>
      <c r="V495" s="37"/>
      <c r="W495" s="37"/>
      <c r="X495" s="37"/>
      <c r="Y495" s="37">
        <f t="shared" si="145"/>
        <v>0</v>
      </c>
      <c r="Z495" s="128">
        <f t="shared" si="146"/>
        <v>0</v>
      </c>
      <c r="AE495" s="37"/>
      <c r="AF495" s="37"/>
      <c r="AG495" s="37"/>
      <c r="AH495" s="37"/>
      <c r="AJ495" s="281" t="e">
        <f t="shared" si="147"/>
        <v>#N/A</v>
      </c>
    </row>
    <row r="496" spans="1:36" ht="20.100000000000001" hidden="1" customHeight="1" outlineLevel="2">
      <c r="A496" s="36" t="s">
        <v>2565</v>
      </c>
      <c r="B496" s="121" t="s">
        <v>808</v>
      </c>
      <c r="C496" s="37">
        <f t="shared" si="137"/>
        <v>0</v>
      </c>
      <c r="D496" s="37">
        <f t="shared" si="137"/>
        <v>0</v>
      </c>
      <c r="E496" s="37">
        <f t="shared" si="137"/>
        <v>0</v>
      </c>
      <c r="F496" s="37">
        <f t="shared" si="138"/>
        <v>0</v>
      </c>
      <c r="G496" s="37">
        <f t="shared" si="139"/>
        <v>0</v>
      </c>
      <c r="H496" s="128">
        <f t="shared" si="140"/>
        <v>0</v>
      </c>
      <c r="I496" s="37">
        <v>0</v>
      </c>
      <c r="J496" s="37"/>
      <c r="K496" s="37">
        <f t="shared" si="154"/>
        <v>0</v>
      </c>
      <c r="L496" s="37">
        <f t="shared" si="136"/>
        <v>0</v>
      </c>
      <c r="M496" s="37">
        <f t="shared" si="141"/>
        <v>0</v>
      </c>
      <c r="N496" s="128">
        <f t="shared" si="142"/>
        <v>0</v>
      </c>
      <c r="O496" s="37"/>
      <c r="P496" s="37"/>
      <c r="Q496" s="37"/>
      <c r="R496" s="37"/>
      <c r="S496" s="37">
        <f t="shared" si="143"/>
        <v>0</v>
      </c>
      <c r="T496" s="128">
        <f t="shared" si="144"/>
        <v>0</v>
      </c>
      <c r="U496" s="37"/>
      <c r="V496" s="37"/>
      <c r="W496" s="37"/>
      <c r="X496" s="37"/>
      <c r="Y496" s="37">
        <f t="shared" si="145"/>
        <v>0</v>
      </c>
      <c r="Z496" s="128">
        <f t="shared" si="146"/>
        <v>0</v>
      </c>
      <c r="AE496" s="37"/>
      <c r="AF496" s="37"/>
      <c r="AG496" s="37"/>
      <c r="AH496" s="37"/>
      <c r="AJ496" s="281" t="e">
        <f t="shared" si="147"/>
        <v>#N/A</v>
      </c>
    </row>
    <row r="497" spans="1:36" ht="20.100000000000001" hidden="1" customHeight="1" outlineLevel="2">
      <c r="A497" s="36" t="s">
        <v>2566</v>
      </c>
      <c r="B497" s="121" t="s">
        <v>809</v>
      </c>
      <c r="C497" s="37">
        <f t="shared" si="137"/>
        <v>5</v>
      </c>
      <c r="D497" s="37">
        <f t="shared" si="137"/>
        <v>0</v>
      </c>
      <c r="E497" s="37">
        <f t="shared" si="137"/>
        <v>0</v>
      </c>
      <c r="F497" s="37">
        <f t="shared" si="138"/>
        <v>5</v>
      </c>
      <c r="G497" s="37">
        <f t="shared" si="139"/>
        <v>0</v>
      </c>
      <c r="H497" s="128">
        <f t="shared" si="140"/>
        <v>0</v>
      </c>
      <c r="I497" s="37">
        <v>5</v>
      </c>
      <c r="J497" s="37"/>
      <c r="K497" s="37">
        <f t="shared" si="154"/>
        <v>0</v>
      </c>
      <c r="L497" s="37">
        <f t="shared" si="136"/>
        <v>5</v>
      </c>
      <c r="M497" s="37">
        <f t="shared" si="141"/>
        <v>0</v>
      </c>
      <c r="N497" s="128">
        <f t="shared" si="142"/>
        <v>0</v>
      </c>
      <c r="O497" s="37"/>
      <c r="P497" s="37"/>
      <c r="Q497" s="37"/>
      <c r="R497" s="37"/>
      <c r="S497" s="37">
        <f t="shared" si="143"/>
        <v>0</v>
      </c>
      <c r="T497" s="128">
        <f t="shared" si="144"/>
        <v>0</v>
      </c>
      <c r="U497" s="37"/>
      <c r="V497" s="37"/>
      <c r="W497" s="37"/>
      <c r="X497" s="37"/>
      <c r="Y497" s="37">
        <f t="shared" si="145"/>
        <v>0</v>
      </c>
      <c r="Z497" s="128">
        <f t="shared" si="146"/>
        <v>0</v>
      </c>
      <c r="AE497" s="37"/>
      <c r="AF497" s="37"/>
      <c r="AG497" s="37"/>
      <c r="AH497" s="37"/>
      <c r="AJ497" s="281" t="e">
        <f t="shared" si="147"/>
        <v>#N/A</v>
      </c>
    </row>
    <row r="498" spans="1:36" ht="19.5" hidden="1" customHeight="1" outlineLevel="1" collapsed="1">
      <c r="A498" s="43" t="s">
        <v>2567</v>
      </c>
      <c r="B498" s="121" t="s">
        <v>810</v>
      </c>
      <c r="C498" s="44">
        <f t="shared" si="137"/>
        <v>0</v>
      </c>
      <c r="D498" s="44">
        <f t="shared" si="137"/>
        <v>0</v>
      </c>
      <c r="E498" s="44">
        <f t="shared" si="137"/>
        <v>0</v>
      </c>
      <c r="F498" s="44">
        <f t="shared" si="138"/>
        <v>0</v>
      </c>
      <c r="G498" s="44">
        <f t="shared" si="139"/>
        <v>0</v>
      </c>
      <c r="H498" s="131">
        <f t="shared" si="140"/>
        <v>0</v>
      </c>
      <c r="I498" s="44">
        <f>SUM(I499:I500)</f>
        <v>0</v>
      </c>
      <c r="J498" s="44">
        <f>SUM(J499:J500)</f>
        <v>0</v>
      </c>
      <c r="K498" s="44">
        <f>SUM(K499:K500)</f>
        <v>0</v>
      </c>
      <c r="L498" s="44">
        <f t="shared" si="136"/>
        <v>0</v>
      </c>
      <c r="M498" s="44">
        <f t="shared" si="141"/>
        <v>0</v>
      </c>
      <c r="N498" s="131">
        <f t="shared" si="142"/>
        <v>0</v>
      </c>
      <c r="O498" s="44">
        <f>SUM(O499:O500)</f>
        <v>0</v>
      </c>
      <c r="P498" s="44">
        <f>SUM(P499:P500)</f>
        <v>0</v>
      </c>
      <c r="Q498" s="44">
        <f>SUM(Q499:Q500)</f>
        <v>0</v>
      </c>
      <c r="R498" s="44">
        <f>SUM(R499:R500)</f>
        <v>0</v>
      </c>
      <c r="S498" s="44">
        <f t="shared" si="143"/>
        <v>0</v>
      </c>
      <c r="T498" s="131">
        <f t="shared" si="144"/>
        <v>0</v>
      </c>
      <c r="U498" s="44">
        <f>SUM(U499:U500)</f>
        <v>0</v>
      </c>
      <c r="V498" s="44">
        <f>SUM(V499:V500)</f>
        <v>0</v>
      </c>
      <c r="W498" s="44">
        <f>SUM(W499:W500)</f>
        <v>0</v>
      </c>
      <c r="X498" s="44">
        <f>SUM(X499:X500)</f>
        <v>0</v>
      </c>
      <c r="Y498" s="44">
        <f t="shared" si="145"/>
        <v>0</v>
      </c>
      <c r="Z498" s="131">
        <f t="shared" si="146"/>
        <v>0</v>
      </c>
      <c r="AE498" s="44">
        <f>SUM(AE499:AE500)</f>
        <v>0</v>
      </c>
      <c r="AF498" s="44">
        <f>SUM(AF499:AF500)</f>
        <v>0</v>
      </c>
      <c r="AG498" s="44">
        <f>SUM(AG499:AG500)</f>
        <v>0</v>
      </c>
      <c r="AH498" s="44">
        <f>SUM(AH499:AH500)</f>
        <v>0</v>
      </c>
      <c r="AJ498" s="281" t="e">
        <f t="shared" si="147"/>
        <v>#N/A</v>
      </c>
    </row>
    <row r="499" spans="1:36" ht="20.100000000000001" hidden="1" customHeight="1" outlineLevel="2">
      <c r="A499" s="36" t="s">
        <v>2568</v>
      </c>
      <c r="B499" s="121" t="s">
        <v>811</v>
      </c>
      <c r="C499" s="37">
        <f t="shared" si="137"/>
        <v>0</v>
      </c>
      <c r="D499" s="37">
        <f t="shared" si="137"/>
        <v>0</v>
      </c>
      <c r="E499" s="37">
        <f t="shared" si="137"/>
        <v>0</v>
      </c>
      <c r="F499" s="37">
        <f t="shared" si="138"/>
        <v>0</v>
      </c>
      <c r="G499" s="37">
        <f t="shared" si="139"/>
        <v>0</v>
      </c>
      <c r="H499" s="128">
        <f t="shared" si="140"/>
        <v>0</v>
      </c>
      <c r="I499" s="37"/>
      <c r="J499" s="37"/>
      <c r="K499" s="37">
        <f t="shared" ref="K499:K500" si="155">SUM(AE499:AH499)</f>
        <v>0</v>
      </c>
      <c r="L499" s="37">
        <f t="shared" si="136"/>
        <v>0</v>
      </c>
      <c r="M499" s="37">
        <f t="shared" si="141"/>
        <v>0</v>
      </c>
      <c r="N499" s="128">
        <f t="shared" si="142"/>
        <v>0</v>
      </c>
      <c r="O499" s="37"/>
      <c r="P499" s="37"/>
      <c r="Q499" s="37"/>
      <c r="R499" s="37"/>
      <c r="S499" s="37">
        <f t="shared" si="143"/>
        <v>0</v>
      </c>
      <c r="T499" s="128">
        <f t="shared" si="144"/>
        <v>0</v>
      </c>
      <c r="U499" s="37"/>
      <c r="V499" s="37"/>
      <c r="W499" s="37"/>
      <c r="X499" s="37"/>
      <c r="Y499" s="37">
        <f t="shared" si="145"/>
        <v>0</v>
      </c>
      <c r="Z499" s="128">
        <f t="shared" si="146"/>
        <v>0</v>
      </c>
      <c r="AE499" s="37"/>
      <c r="AF499" s="37"/>
      <c r="AG499" s="37"/>
      <c r="AH499" s="37"/>
      <c r="AJ499" s="281" t="e">
        <f t="shared" si="147"/>
        <v>#N/A</v>
      </c>
    </row>
    <row r="500" spans="1:36" ht="20.100000000000001" hidden="1" customHeight="1" outlineLevel="2">
      <c r="A500" s="36" t="s">
        <v>2569</v>
      </c>
      <c r="B500" s="121" t="s">
        <v>812</v>
      </c>
      <c r="C500" s="37">
        <f t="shared" si="137"/>
        <v>0</v>
      </c>
      <c r="D500" s="37">
        <f t="shared" si="137"/>
        <v>0</v>
      </c>
      <c r="E500" s="37">
        <f t="shared" si="137"/>
        <v>0</v>
      </c>
      <c r="F500" s="37">
        <f t="shared" si="138"/>
        <v>0</v>
      </c>
      <c r="G500" s="37">
        <f t="shared" si="139"/>
        <v>0</v>
      </c>
      <c r="H500" s="128">
        <f t="shared" si="140"/>
        <v>0</v>
      </c>
      <c r="I500" s="37"/>
      <c r="J500" s="37"/>
      <c r="K500" s="37">
        <f t="shared" si="155"/>
        <v>0</v>
      </c>
      <c r="L500" s="37">
        <f t="shared" si="136"/>
        <v>0</v>
      </c>
      <c r="M500" s="37">
        <f t="shared" si="141"/>
        <v>0</v>
      </c>
      <c r="N500" s="128">
        <f t="shared" si="142"/>
        <v>0</v>
      </c>
      <c r="O500" s="37"/>
      <c r="P500" s="37"/>
      <c r="Q500" s="37"/>
      <c r="R500" s="37"/>
      <c r="S500" s="37">
        <f t="shared" si="143"/>
        <v>0</v>
      </c>
      <c r="T500" s="128">
        <f t="shared" si="144"/>
        <v>0</v>
      </c>
      <c r="U500" s="37"/>
      <c r="V500" s="37"/>
      <c r="W500" s="37"/>
      <c r="X500" s="37"/>
      <c r="Y500" s="37">
        <f t="shared" si="145"/>
        <v>0</v>
      </c>
      <c r="Z500" s="128">
        <f t="shared" si="146"/>
        <v>0</v>
      </c>
      <c r="AE500" s="37"/>
      <c r="AF500" s="37"/>
      <c r="AG500" s="37"/>
      <c r="AH500" s="37"/>
      <c r="AJ500" s="281" t="e">
        <f t="shared" si="147"/>
        <v>#N/A</v>
      </c>
    </row>
    <row r="501" spans="1:36" ht="19.5" hidden="1" customHeight="1" outlineLevel="1" collapsed="1">
      <c r="A501" s="43" t="s">
        <v>2570</v>
      </c>
      <c r="B501" s="121" t="s">
        <v>813</v>
      </c>
      <c r="C501" s="44">
        <f t="shared" si="137"/>
        <v>186</v>
      </c>
      <c r="D501" s="44">
        <f t="shared" si="137"/>
        <v>0</v>
      </c>
      <c r="E501" s="44">
        <f t="shared" si="137"/>
        <v>0</v>
      </c>
      <c r="F501" s="44">
        <f t="shared" si="138"/>
        <v>186</v>
      </c>
      <c r="G501" s="44">
        <f t="shared" si="139"/>
        <v>0</v>
      </c>
      <c r="H501" s="131">
        <f t="shared" si="140"/>
        <v>0</v>
      </c>
      <c r="I501" s="44">
        <f>SUM(I502:I505)</f>
        <v>136</v>
      </c>
      <c r="J501" s="44">
        <f>SUM(J502:J505)</f>
        <v>0</v>
      </c>
      <c r="K501" s="44">
        <f>SUM(K502:K505)</f>
        <v>0</v>
      </c>
      <c r="L501" s="44">
        <f t="shared" si="136"/>
        <v>136</v>
      </c>
      <c r="M501" s="44">
        <f t="shared" si="141"/>
        <v>0</v>
      </c>
      <c r="N501" s="131">
        <f t="shared" si="142"/>
        <v>0</v>
      </c>
      <c r="O501" s="44">
        <f>SUM(O502:O505)</f>
        <v>0</v>
      </c>
      <c r="P501" s="44">
        <f>SUM(P502:P505)</f>
        <v>0</v>
      </c>
      <c r="Q501" s="44">
        <f>SUM(Q502:Q505)</f>
        <v>0</v>
      </c>
      <c r="R501" s="44">
        <f>SUM(R502:R505)</f>
        <v>0</v>
      </c>
      <c r="S501" s="44">
        <f t="shared" si="143"/>
        <v>0</v>
      </c>
      <c r="T501" s="131">
        <f t="shared" si="144"/>
        <v>0</v>
      </c>
      <c r="U501" s="44">
        <f>SUM(U502:U505)</f>
        <v>50</v>
      </c>
      <c r="V501" s="44">
        <f>SUM(V502:V505)</f>
        <v>0</v>
      </c>
      <c r="W501" s="44">
        <f>SUM(W502:W505)</f>
        <v>0</v>
      </c>
      <c r="X501" s="44">
        <f>SUM(X502:X505)</f>
        <v>50</v>
      </c>
      <c r="Y501" s="44">
        <f t="shared" si="145"/>
        <v>0</v>
      </c>
      <c r="Z501" s="131">
        <f t="shared" si="146"/>
        <v>0</v>
      </c>
      <c r="AE501" s="44">
        <f>SUM(AE502:AE505)</f>
        <v>0</v>
      </c>
      <c r="AF501" s="44">
        <f>SUM(AF502:AF505)</f>
        <v>0</v>
      </c>
      <c r="AG501" s="44">
        <f>SUM(AG502:AG505)</f>
        <v>0</v>
      </c>
      <c r="AH501" s="44">
        <f>SUM(AH502:AH505)</f>
        <v>0</v>
      </c>
      <c r="AJ501" s="281" t="e">
        <f t="shared" si="147"/>
        <v>#N/A</v>
      </c>
    </row>
    <row r="502" spans="1:36" ht="20.100000000000001" hidden="1" customHeight="1" outlineLevel="2">
      <c r="A502" s="36" t="s">
        <v>2571</v>
      </c>
      <c r="B502" s="121" t="s">
        <v>814</v>
      </c>
      <c r="C502" s="37">
        <f t="shared" si="137"/>
        <v>101</v>
      </c>
      <c r="D502" s="37">
        <f t="shared" si="137"/>
        <v>0</v>
      </c>
      <c r="E502" s="37">
        <f t="shared" si="137"/>
        <v>0</v>
      </c>
      <c r="F502" s="37">
        <f t="shared" si="138"/>
        <v>101</v>
      </c>
      <c r="G502" s="37">
        <f t="shared" si="139"/>
        <v>0</v>
      </c>
      <c r="H502" s="128">
        <f t="shared" si="140"/>
        <v>0</v>
      </c>
      <c r="I502" s="37">
        <v>101</v>
      </c>
      <c r="J502" s="37"/>
      <c r="K502" s="37">
        <f t="shared" ref="K502:K505" si="156">SUM(AE502:AH502)</f>
        <v>0</v>
      </c>
      <c r="L502" s="37">
        <f t="shared" si="136"/>
        <v>101</v>
      </c>
      <c r="M502" s="37">
        <f t="shared" si="141"/>
        <v>0</v>
      </c>
      <c r="N502" s="128">
        <f t="shared" si="142"/>
        <v>0</v>
      </c>
      <c r="O502" s="37"/>
      <c r="P502" s="37"/>
      <c r="Q502" s="37"/>
      <c r="R502" s="37"/>
      <c r="S502" s="37">
        <f t="shared" si="143"/>
        <v>0</v>
      </c>
      <c r="T502" s="128">
        <f t="shared" si="144"/>
        <v>0</v>
      </c>
      <c r="U502" s="37"/>
      <c r="V502" s="37"/>
      <c r="W502" s="37"/>
      <c r="X502" s="37"/>
      <c r="Y502" s="37">
        <f t="shared" si="145"/>
        <v>0</v>
      </c>
      <c r="Z502" s="128">
        <f t="shared" si="146"/>
        <v>0</v>
      </c>
      <c r="AE502" s="37"/>
      <c r="AF502" s="37"/>
      <c r="AG502" s="37"/>
      <c r="AH502" s="37"/>
      <c r="AJ502" s="281" t="e">
        <f t="shared" si="147"/>
        <v>#N/A</v>
      </c>
    </row>
    <row r="503" spans="1:36" ht="20.100000000000001" hidden="1" customHeight="1" outlineLevel="2">
      <c r="A503" s="36" t="s">
        <v>2572</v>
      </c>
      <c r="B503" s="121" t="s">
        <v>815</v>
      </c>
      <c r="C503" s="37">
        <f t="shared" si="137"/>
        <v>0</v>
      </c>
      <c r="D503" s="37">
        <f t="shared" si="137"/>
        <v>0</v>
      </c>
      <c r="E503" s="37">
        <f t="shared" si="137"/>
        <v>0</v>
      </c>
      <c r="F503" s="37">
        <f t="shared" si="138"/>
        <v>0</v>
      </c>
      <c r="G503" s="37">
        <f t="shared" si="139"/>
        <v>0</v>
      </c>
      <c r="H503" s="128">
        <f t="shared" si="140"/>
        <v>0</v>
      </c>
      <c r="I503" s="37">
        <v>0</v>
      </c>
      <c r="J503" s="37"/>
      <c r="K503" s="37">
        <f t="shared" si="156"/>
        <v>0</v>
      </c>
      <c r="L503" s="37">
        <f t="shared" si="136"/>
        <v>0</v>
      </c>
      <c r="M503" s="37">
        <f t="shared" si="141"/>
        <v>0</v>
      </c>
      <c r="N503" s="128">
        <f t="shared" si="142"/>
        <v>0</v>
      </c>
      <c r="O503" s="37"/>
      <c r="P503" s="37"/>
      <c r="Q503" s="37"/>
      <c r="R503" s="37"/>
      <c r="S503" s="37">
        <f t="shared" si="143"/>
        <v>0</v>
      </c>
      <c r="T503" s="128">
        <f t="shared" si="144"/>
        <v>0</v>
      </c>
      <c r="U503" s="37"/>
      <c r="V503" s="37"/>
      <c r="W503" s="37"/>
      <c r="X503" s="37"/>
      <c r="Y503" s="37">
        <f t="shared" si="145"/>
        <v>0</v>
      </c>
      <c r="Z503" s="128">
        <f t="shared" si="146"/>
        <v>0</v>
      </c>
      <c r="AE503" s="37"/>
      <c r="AF503" s="37"/>
      <c r="AG503" s="37"/>
      <c r="AH503" s="37"/>
      <c r="AJ503" s="281" t="e">
        <f t="shared" si="147"/>
        <v>#N/A</v>
      </c>
    </row>
    <row r="504" spans="1:36" ht="20.100000000000001" hidden="1" customHeight="1" outlineLevel="2">
      <c r="A504" s="36" t="s">
        <v>2573</v>
      </c>
      <c r="B504" s="121" t="s">
        <v>816</v>
      </c>
      <c r="C504" s="37">
        <f t="shared" si="137"/>
        <v>0</v>
      </c>
      <c r="D504" s="37">
        <f t="shared" si="137"/>
        <v>0</v>
      </c>
      <c r="E504" s="37">
        <f t="shared" si="137"/>
        <v>0</v>
      </c>
      <c r="F504" s="37">
        <f t="shared" si="138"/>
        <v>0</v>
      </c>
      <c r="G504" s="37">
        <f t="shared" si="139"/>
        <v>0</v>
      </c>
      <c r="H504" s="128">
        <f t="shared" si="140"/>
        <v>0</v>
      </c>
      <c r="I504" s="37">
        <v>0</v>
      </c>
      <c r="J504" s="37"/>
      <c r="K504" s="37">
        <f t="shared" si="156"/>
        <v>0</v>
      </c>
      <c r="L504" s="37">
        <f t="shared" si="136"/>
        <v>0</v>
      </c>
      <c r="M504" s="37">
        <f t="shared" si="141"/>
        <v>0</v>
      </c>
      <c r="N504" s="128">
        <f t="shared" si="142"/>
        <v>0</v>
      </c>
      <c r="O504" s="37"/>
      <c r="P504" s="37"/>
      <c r="Q504" s="37"/>
      <c r="R504" s="37"/>
      <c r="S504" s="37">
        <f t="shared" si="143"/>
        <v>0</v>
      </c>
      <c r="T504" s="128">
        <f t="shared" si="144"/>
        <v>0</v>
      </c>
      <c r="U504" s="37"/>
      <c r="V504" s="37"/>
      <c r="W504" s="37"/>
      <c r="X504" s="37"/>
      <c r="Y504" s="37">
        <f t="shared" si="145"/>
        <v>0</v>
      </c>
      <c r="Z504" s="128">
        <f t="shared" si="146"/>
        <v>0</v>
      </c>
      <c r="AE504" s="37"/>
      <c r="AF504" s="37"/>
      <c r="AG504" s="37"/>
      <c r="AH504" s="37"/>
      <c r="AJ504" s="281" t="e">
        <f t="shared" si="147"/>
        <v>#N/A</v>
      </c>
    </row>
    <row r="505" spans="1:36" ht="20.100000000000001" hidden="1" customHeight="1" outlineLevel="2">
      <c r="A505" s="36" t="s">
        <v>2574</v>
      </c>
      <c r="B505" s="121" t="s">
        <v>817</v>
      </c>
      <c r="C505" s="37">
        <f t="shared" si="137"/>
        <v>85</v>
      </c>
      <c r="D505" s="37">
        <f t="shared" si="137"/>
        <v>0</v>
      </c>
      <c r="E505" s="37">
        <f t="shared" si="137"/>
        <v>0</v>
      </c>
      <c r="F505" s="37">
        <f t="shared" si="138"/>
        <v>85</v>
      </c>
      <c r="G505" s="37">
        <f t="shared" si="139"/>
        <v>0</v>
      </c>
      <c r="H505" s="128">
        <f t="shared" si="140"/>
        <v>0</v>
      </c>
      <c r="I505" s="37">
        <v>35</v>
      </c>
      <c r="J505" s="37"/>
      <c r="K505" s="37">
        <f t="shared" si="156"/>
        <v>0</v>
      </c>
      <c r="L505" s="37">
        <f t="shared" si="136"/>
        <v>35</v>
      </c>
      <c r="M505" s="37">
        <f t="shared" si="141"/>
        <v>0</v>
      </c>
      <c r="N505" s="128">
        <f t="shared" si="142"/>
        <v>0</v>
      </c>
      <c r="O505" s="37"/>
      <c r="P505" s="37"/>
      <c r="Q505" s="37"/>
      <c r="R505" s="37"/>
      <c r="S505" s="37">
        <f t="shared" si="143"/>
        <v>0</v>
      </c>
      <c r="T505" s="128">
        <f t="shared" si="144"/>
        <v>0</v>
      </c>
      <c r="U505" s="230">
        <v>50</v>
      </c>
      <c r="V505" s="230"/>
      <c r="W505" s="230"/>
      <c r="X505" s="230">
        <v>50</v>
      </c>
      <c r="Y505" s="37">
        <f t="shared" si="145"/>
        <v>0</v>
      </c>
      <c r="Z505" s="128">
        <f t="shared" si="146"/>
        <v>0</v>
      </c>
      <c r="AE505" s="37"/>
      <c r="AF505" s="37"/>
      <c r="AG505" s="37"/>
      <c r="AH505" s="37"/>
      <c r="AJ505" s="281" t="e">
        <f t="shared" si="147"/>
        <v>#N/A</v>
      </c>
    </row>
    <row r="506" spans="1:36" ht="19.5" customHeight="1" collapsed="1">
      <c r="A506" s="39" t="s">
        <v>2575</v>
      </c>
      <c r="B506" s="121" t="s">
        <v>818</v>
      </c>
      <c r="C506" s="40">
        <f t="shared" si="137"/>
        <v>9592</v>
      </c>
      <c r="D506" s="40">
        <f t="shared" si="137"/>
        <v>0</v>
      </c>
      <c r="E506" s="40">
        <f t="shared" si="137"/>
        <v>0</v>
      </c>
      <c r="F506" s="40">
        <f t="shared" si="138"/>
        <v>9592</v>
      </c>
      <c r="G506" s="40">
        <f t="shared" si="139"/>
        <v>0</v>
      </c>
      <c r="H506" s="129">
        <f t="shared" si="140"/>
        <v>0</v>
      </c>
      <c r="I506" s="40">
        <f>SUM(I507,I521,I529,I540,I551)</f>
        <v>9474</v>
      </c>
      <c r="J506" s="40">
        <f>SUM(J507,J521,J529,J540,J551)</f>
        <v>0</v>
      </c>
      <c r="K506" s="40">
        <f>SUM(K507,K521,K529,K540,K551)</f>
        <v>0</v>
      </c>
      <c r="L506" s="40">
        <f>SUM(L507,L521,L529,L540,L551)</f>
        <v>9474</v>
      </c>
      <c r="M506" s="40">
        <f t="shared" si="141"/>
        <v>0</v>
      </c>
      <c r="N506" s="129">
        <f t="shared" si="142"/>
        <v>0</v>
      </c>
      <c r="O506" s="40">
        <f>SUM(O507,O521,O529,O540,O551)</f>
        <v>0</v>
      </c>
      <c r="P506" s="40">
        <f>SUM(P507,P521,P529,P540,P551)</f>
        <v>0</v>
      </c>
      <c r="Q506" s="40">
        <f>SUM(Q507,Q521,Q529,Q540,Q551)</f>
        <v>0</v>
      </c>
      <c r="R506" s="40">
        <f>SUM(R507,R521,R529,R540,R551)</f>
        <v>0</v>
      </c>
      <c r="S506" s="40">
        <f t="shared" si="143"/>
        <v>0</v>
      </c>
      <c r="T506" s="129">
        <f t="shared" si="144"/>
        <v>0</v>
      </c>
      <c r="U506" s="40">
        <f>SUM(U507,U521,U529,U540,U551)</f>
        <v>118</v>
      </c>
      <c r="V506" s="40">
        <f>SUM(V507,V521,V529,V540,V551)</f>
        <v>0</v>
      </c>
      <c r="W506" s="40">
        <f>SUM(W507,W521,W529,W540,W551)</f>
        <v>0</v>
      </c>
      <c r="X506" s="40">
        <f>SUM(X507,X521,X529,X540,X551)</f>
        <v>118</v>
      </c>
      <c r="Y506" s="40">
        <f t="shared" si="145"/>
        <v>0</v>
      </c>
      <c r="Z506" s="129">
        <f t="shared" si="146"/>
        <v>0</v>
      </c>
      <c r="AE506" s="40">
        <f>SUM(AE507,AE521,AE529,AE540,AE551)</f>
        <v>0</v>
      </c>
      <c r="AF506" s="40">
        <f>SUM(AF507,AF521,AF529,AF540,AF551)</f>
        <v>0</v>
      </c>
      <c r="AG506" s="40">
        <f>SUM(AG507,AG521,AG529,AG540,AG551)</f>
        <v>0</v>
      </c>
      <c r="AH506" s="40">
        <f>SUM(AH507,AH521,AH529,AH540,AH551)</f>
        <v>0</v>
      </c>
      <c r="AJ506" s="281" t="e">
        <f t="shared" si="147"/>
        <v>#N/A</v>
      </c>
    </row>
    <row r="507" spans="1:36" ht="19.5" hidden="1" customHeight="1" outlineLevel="1" collapsed="1">
      <c r="A507" s="43" t="s">
        <v>2576</v>
      </c>
      <c r="B507" s="121" t="s">
        <v>819</v>
      </c>
      <c r="C507" s="44">
        <f t="shared" si="137"/>
        <v>2550</v>
      </c>
      <c r="D507" s="44">
        <f t="shared" si="137"/>
        <v>0</v>
      </c>
      <c r="E507" s="44">
        <f t="shared" si="137"/>
        <v>0</v>
      </c>
      <c r="F507" s="44">
        <f t="shared" si="138"/>
        <v>2550</v>
      </c>
      <c r="G507" s="44">
        <f t="shared" si="139"/>
        <v>0</v>
      </c>
      <c r="H507" s="131">
        <f t="shared" si="140"/>
        <v>0</v>
      </c>
      <c r="I507" s="44">
        <f>SUM(I508:I520)</f>
        <v>2507</v>
      </c>
      <c r="J507" s="44">
        <f>SUM(J508:J520)</f>
        <v>0</v>
      </c>
      <c r="K507" s="44">
        <f>SUM(K508:K520)</f>
        <v>0</v>
      </c>
      <c r="L507" s="44">
        <f t="shared" si="136"/>
        <v>2507</v>
      </c>
      <c r="M507" s="44">
        <f t="shared" si="141"/>
        <v>0</v>
      </c>
      <c r="N507" s="131">
        <f t="shared" si="142"/>
        <v>0</v>
      </c>
      <c r="O507" s="44">
        <f>SUM(O508:O520)</f>
        <v>0</v>
      </c>
      <c r="P507" s="44">
        <f>SUM(P508:P520)</f>
        <v>0</v>
      </c>
      <c r="Q507" s="44">
        <f>SUM(Q508:Q520)</f>
        <v>0</v>
      </c>
      <c r="R507" s="44">
        <f>SUM(R508:R520)</f>
        <v>0</v>
      </c>
      <c r="S507" s="44">
        <f t="shared" si="143"/>
        <v>0</v>
      </c>
      <c r="T507" s="131">
        <f t="shared" si="144"/>
        <v>0</v>
      </c>
      <c r="U507" s="44">
        <f>SUM(U508:U520)</f>
        <v>43</v>
      </c>
      <c r="V507" s="44">
        <f>SUM(V508:V520)</f>
        <v>0</v>
      </c>
      <c r="W507" s="44">
        <f>SUM(W508:W520)</f>
        <v>0</v>
      </c>
      <c r="X507" s="44">
        <f>SUM(X508:X520)</f>
        <v>43</v>
      </c>
      <c r="Y507" s="44">
        <f t="shared" si="145"/>
        <v>0</v>
      </c>
      <c r="Z507" s="131">
        <f t="shared" si="146"/>
        <v>0</v>
      </c>
      <c r="AE507" s="44">
        <f>SUM(AE508:AE520)</f>
        <v>0</v>
      </c>
      <c r="AF507" s="44">
        <f>SUM(AF508:AF520)</f>
        <v>0</v>
      </c>
      <c r="AG507" s="44">
        <f>SUM(AG508:AG520)</f>
        <v>0</v>
      </c>
      <c r="AH507" s="44">
        <f>SUM(AH508:AH520)</f>
        <v>0</v>
      </c>
      <c r="AJ507" s="281" t="e">
        <f t="shared" si="147"/>
        <v>#N/A</v>
      </c>
    </row>
    <row r="508" spans="1:36" ht="20.100000000000001" hidden="1" customHeight="1" outlineLevel="2">
      <c r="A508" s="36" t="s">
        <v>2577</v>
      </c>
      <c r="B508" s="121" t="s">
        <v>706</v>
      </c>
      <c r="C508" s="37">
        <f t="shared" si="137"/>
        <v>0</v>
      </c>
      <c r="D508" s="37">
        <f t="shared" si="137"/>
        <v>0</v>
      </c>
      <c r="E508" s="37">
        <f t="shared" si="137"/>
        <v>0</v>
      </c>
      <c r="F508" s="37">
        <f t="shared" si="138"/>
        <v>0</v>
      </c>
      <c r="G508" s="37">
        <f t="shared" si="139"/>
        <v>0</v>
      </c>
      <c r="H508" s="128">
        <f t="shared" si="140"/>
        <v>0</v>
      </c>
      <c r="I508" s="37">
        <v>0</v>
      </c>
      <c r="J508" s="37"/>
      <c r="K508" s="37">
        <f t="shared" ref="K508:K520" si="157">SUM(AE508:AH508)</f>
        <v>0</v>
      </c>
      <c r="L508" s="37">
        <f t="shared" si="136"/>
        <v>0</v>
      </c>
      <c r="M508" s="37">
        <f t="shared" si="141"/>
        <v>0</v>
      </c>
      <c r="N508" s="128">
        <f t="shared" si="142"/>
        <v>0</v>
      </c>
      <c r="O508" s="37"/>
      <c r="P508" s="37"/>
      <c r="Q508" s="37"/>
      <c r="R508" s="37"/>
      <c r="S508" s="37">
        <f t="shared" si="143"/>
        <v>0</v>
      </c>
      <c r="T508" s="128">
        <f t="shared" si="144"/>
        <v>0</v>
      </c>
      <c r="U508" s="37">
        <v>0</v>
      </c>
      <c r="V508" s="37"/>
      <c r="W508" s="37"/>
      <c r="X508" s="37">
        <v>0</v>
      </c>
      <c r="Y508" s="37">
        <f t="shared" si="145"/>
        <v>0</v>
      </c>
      <c r="Z508" s="128">
        <f t="shared" si="146"/>
        <v>0</v>
      </c>
      <c r="AE508" s="37"/>
      <c r="AF508" s="37"/>
      <c r="AG508" s="37"/>
      <c r="AH508" s="37"/>
      <c r="AJ508" s="281" t="e">
        <f t="shared" si="147"/>
        <v>#N/A</v>
      </c>
    </row>
    <row r="509" spans="1:36" ht="20.100000000000001" hidden="1" customHeight="1" outlineLevel="2">
      <c r="A509" s="36" t="s">
        <v>2578</v>
      </c>
      <c r="B509" s="121" t="s">
        <v>718</v>
      </c>
      <c r="C509" s="37">
        <f t="shared" si="137"/>
        <v>21</v>
      </c>
      <c r="D509" s="37">
        <f t="shared" si="137"/>
        <v>0</v>
      </c>
      <c r="E509" s="37">
        <f t="shared" si="137"/>
        <v>0</v>
      </c>
      <c r="F509" s="37">
        <f t="shared" si="138"/>
        <v>21</v>
      </c>
      <c r="G509" s="37">
        <f t="shared" si="139"/>
        <v>0</v>
      </c>
      <c r="H509" s="128">
        <f t="shared" si="140"/>
        <v>0</v>
      </c>
      <c r="I509" s="37">
        <v>18</v>
      </c>
      <c r="J509" s="37"/>
      <c r="K509" s="37">
        <f t="shared" si="157"/>
        <v>0</v>
      </c>
      <c r="L509" s="37">
        <f t="shared" si="136"/>
        <v>18</v>
      </c>
      <c r="M509" s="37">
        <f t="shared" si="141"/>
        <v>0</v>
      </c>
      <c r="N509" s="128">
        <f t="shared" si="142"/>
        <v>0</v>
      </c>
      <c r="O509" s="37"/>
      <c r="P509" s="37"/>
      <c r="Q509" s="37"/>
      <c r="R509" s="37"/>
      <c r="S509" s="37">
        <f t="shared" si="143"/>
        <v>0</v>
      </c>
      <c r="T509" s="128">
        <f t="shared" si="144"/>
        <v>0</v>
      </c>
      <c r="U509" s="37">
        <v>3</v>
      </c>
      <c r="V509" s="37"/>
      <c r="W509" s="37"/>
      <c r="X509" s="37">
        <v>3</v>
      </c>
      <c r="Y509" s="37">
        <f t="shared" si="145"/>
        <v>0</v>
      </c>
      <c r="Z509" s="128">
        <f t="shared" si="146"/>
        <v>0</v>
      </c>
      <c r="AE509" s="37"/>
      <c r="AF509" s="37"/>
      <c r="AG509" s="37"/>
      <c r="AH509" s="37"/>
      <c r="AJ509" s="281" t="e">
        <f t="shared" si="147"/>
        <v>#N/A</v>
      </c>
    </row>
    <row r="510" spans="1:36" ht="20.100000000000001" hidden="1" customHeight="1" outlineLevel="2">
      <c r="A510" s="36" t="s">
        <v>2579</v>
      </c>
      <c r="B510" s="121" t="s">
        <v>719</v>
      </c>
      <c r="C510" s="37">
        <f t="shared" si="137"/>
        <v>0</v>
      </c>
      <c r="D510" s="37">
        <f t="shared" si="137"/>
        <v>0</v>
      </c>
      <c r="E510" s="37">
        <f t="shared" si="137"/>
        <v>0</v>
      </c>
      <c r="F510" s="37">
        <f t="shared" si="138"/>
        <v>0</v>
      </c>
      <c r="G510" s="37">
        <f t="shared" si="139"/>
        <v>0</v>
      </c>
      <c r="H510" s="128">
        <f t="shared" si="140"/>
        <v>0</v>
      </c>
      <c r="I510" s="37">
        <v>0</v>
      </c>
      <c r="J510" s="37"/>
      <c r="K510" s="37">
        <f t="shared" si="157"/>
        <v>0</v>
      </c>
      <c r="L510" s="37">
        <f t="shared" si="136"/>
        <v>0</v>
      </c>
      <c r="M510" s="37">
        <f t="shared" si="141"/>
        <v>0</v>
      </c>
      <c r="N510" s="128">
        <f t="shared" si="142"/>
        <v>0</v>
      </c>
      <c r="O510" s="37"/>
      <c r="P510" s="37"/>
      <c r="Q510" s="37"/>
      <c r="R510" s="37"/>
      <c r="S510" s="37">
        <f t="shared" si="143"/>
        <v>0</v>
      </c>
      <c r="T510" s="128">
        <f t="shared" si="144"/>
        <v>0</v>
      </c>
      <c r="U510" s="37">
        <v>0</v>
      </c>
      <c r="V510" s="37"/>
      <c r="W510" s="37"/>
      <c r="X510" s="37">
        <v>0</v>
      </c>
      <c r="Y510" s="37">
        <f t="shared" si="145"/>
        <v>0</v>
      </c>
      <c r="Z510" s="128">
        <f t="shared" si="146"/>
        <v>0</v>
      </c>
      <c r="AE510" s="37"/>
      <c r="AF510" s="37"/>
      <c r="AG510" s="37"/>
      <c r="AH510" s="37"/>
      <c r="AJ510" s="281" t="e">
        <f t="shared" si="147"/>
        <v>#N/A</v>
      </c>
    </row>
    <row r="511" spans="1:36" ht="20.100000000000001" hidden="1" customHeight="1" outlineLevel="2">
      <c r="A511" s="36" t="s">
        <v>2580</v>
      </c>
      <c r="B511" s="121" t="s">
        <v>820</v>
      </c>
      <c r="C511" s="37">
        <f t="shared" si="137"/>
        <v>186</v>
      </c>
      <c r="D511" s="37">
        <f t="shared" si="137"/>
        <v>0</v>
      </c>
      <c r="E511" s="37">
        <f t="shared" si="137"/>
        <v>0</v>
      </c>
      <c r="F511" s="37">
        <f t="shared" si="138"/>
        <v>186</v>
      </c>
      <c r="G511" s="37">
        <f t="shared" si="139"/>
        <v>0</v>
      </c>
      <c r="H511" s="128">
        <f t="shared" si="140"/>
        <v>0</v>
      </c>
      <c r="I511" s="37">
        <v>186</v>
      </c>
      <c r="J511" s="37"/>
      <c r="K511" s="37">
        <f t="shared" si="157"/>
        <v>0</v>
      </c>
      <c r="L511" s="37">
        <f t="shared" si="136"/>
        <v>186</v>
      </c>
      <c r="M511" s="37">
        <f t="shared" si="141"/>
        <v>0</v>
      </c>
      <c r="N511" s="128">
        <f t="shared" si="142"/>
        <v>0</v>
      </c>
      <c r="O511" s="37"/>
      <c r="P511" s="37"/>
      <c r="Q511" s="37"/>
      <c r="R511" s="37"/>
      <c r="S511" s="37">
        <f t="shared" si="143"/>
        <v>0</v>
      </c>
      <c r="T511" s="128">
        <f t="shared" si="144"/>
        <v>0</v>
      </c>
      <c r="U511" s="37">
        <v>0</v>
      </c>
      <c r="V511" s="37"/>
      <c r="W511" s="37"/>
      <c r="X511" s="37">
        <v>0</v>
      </c>
      <c r="Y511" s="37">
        <f t="shared" si="145"/>
        <v>0</v>
      </c>
      <c r="Z511" s="128">
        <f t="shared" si="146"/>
        <v>0</v>
      </c>
      <c r="AE511" s="37"/>
      <c r="AF511" s="37"/>
      <c r="AG511" s="37"/>
      <c r="AH511" s="37"/>
      <c r="AJ511" s="281">
        <f t="shared" si="147"/>
        <v>-5</v>
      </c>
    </row>
    <row r="512" spans="1:36" ht="20.100000000000001" hidden="1" customHeight="1" outlineLevel="2">
      <c r="A512" s="36" t="s">
        <v>2581</v>
      </c>
      <c r="B512" s="121" t="s">
        <v>821</v>
      </c>
      <c r="C512" s="37">
        <f t="shared" si="137"/>
        <v>0</v>
      </c>
      <c r="D512" s="37">
        <f t="shared" si="137"/>
        <v>0</v>
      </c>
      <c r="E512" s="37">
        <f t="shared" si="137"/>
        <v>0</v>
      </c>
      <c r="F512" s="37">
        <f t="shared" si="138"/>
        <v>0</v>
      </c>
      <c r="G512" s="37">
        <f t="shared" si="139"/>
        <v>0</v>
      </c>
      <c r="H512" s="128">
        <f t="shared" si="140"/>
        <v>0</v>
      </c>
      <c r="I512" s="37">
        <v>0</v>
      </c>
      <c r="J512" s="37"/>
      <c r="K512" s="37">
        <f t="shared" si="157"/>
        <v>0</v>
      </c>
      <c r="L512" s="37">
        <f t="shared" si="136"/>
        <v>0</v>
      </c>
      <c r="M512" s="37">
        <f t="shared" si="141"/>
        <v>0</v>
      </c>
      <c r="N512" s="128">
        <f t="shared" si="142"/>
        <v>0</v>
      </c>
      <c r="O512" s="37"/>
      <c r="P512" s="37"/>
      <c r="Q512" s="37"/>
      <c r="R512" s="37"/>
      <c r="S512" s="37">
        <f t="shared" si="143"/>
        <v>0</v>
      </c>
      <c r="T512" s="128">
        <f t="shared" si="144"/>
        <v>0</v>
      </c>
      <c r="U512" s="37">
        <v>0</v>
      </c>
      <c r="V512" s="37"/>
      <c r="W512" s="37"/>
      <c r="X512" s="37">
        <v>0</v>
      </c>
      <c r="Y512" s="37">
        <f t="shared" si="145"/>
        <v>0</v>
      </c>
      <c r="Z512" s="128">
        <f t="shared" si="146"/>
        <v>0</v>
      </c>
      <c r="AE512" s="37"/>
      <c r="AF512" s="37"/>
      <c r="AG512" s="37"/>
      <c r="AH512" s="37"/>
      <c r="AJ512" s="281" t="e">
        <f t="shared" si="147"/>
        <v>#N/A</v>
      </c>
    </row>
    <row r="513" spans="1:36" ht="20.100000000000001" hidden="1" customHeight="1" outlineLevel="2">
      <c r="A513" s="36" t="s">
        <v>2582</v>
      </c>
      <c r="B513" s="121" t="s">
        <v>822</v>
      </c>
      <c r="C513" s="37">
        <f t="shared" si="137"/>
        <v>7</v>
      </c>
      <c r="D513" s="37">
        <f t="shared" si="137"/>
        <v>0</v>
      </c>
      <c r="E513" s="37">
        <f t="shared" si="137"/>
        <v>0</v>
      </c>
      <c r="F513" s="37">
        <f t="shared" si="138"/>
        <v>7</v>
      </c>
      <c r="G513" s="37">
        <f t="shared" si="139"/>
        <v>0</v>
      </c>
      <c r="H513" s="128">
        <f t="shared" si="140"/>
        <v>0</v>
      </c>
      <c r="I513" s="37">
        <v>7</v>
      </c>
      <c r="J513" s="37"/>
      <c r="K513" s="37">
        <f t="shared" si="157"/>
        <v>0</v>
      </c>
      <c r="L513" s="37">
        <f t="shared" si="136"/>
        <v>7</v>
      </c>
      <c r="M513" s="37">
        <f t="shared" si="141"/>
        <v>0</v>
      </c>
      <c r="N513" s="128">
        <f t="shared" si="142"/>
        <v>0</v>
      </c>
      <c r="O513" s="37"/>
      <c r="P513" s="37"/>
      <c r="Q513" s="37"/>
      <c r="R513" s="37"/>
      <c r="S513" s="37">
        <f t="shared" si="143"/>
        <v>0</v>
      </c>
      <c r="T513" s="128">
        <f t="shared" si="144"/>
        <v>0</v>
      </c>
      <c r="U513" s="37">
        <v>0</v>
      </c>
      <c r="V513" s="37"/>
      <c r="W513" s="37"/>
      <c r="X513" s="37">
        <v>0</v>
      </c>
      <c r="Y513" s="37">
        <f t="shared" si="145"/>
        <v>0</v>
      </c>
      <c r="Z513" s="128">
        <f t="shared" si="146"/>
        <v>0</v>
      </c>
      <c r="AE513" s="37"/>
      <c r="AF513" s="37"/>
      <c r="AG513" s="37"/>
      <c r="AH513" s="37"/>
      <c r="AJ513" s="281" t="e">
        <f t="shared" si="147"/>
        <v>#N/A</v>
      </c>
    </row>
    <row r="514" spans="1:36" ht="20.100000000000001" hidden="1" customHeight="1" outlineLevel="2">
      <c r="A514" s="36" t="s">
        <v>2583</v>
      </c>
      <c r="B514" s="121" t="s">
        <v>823</v>
      </c>
      <c r="C514" s="37">
        <f t="shared" si="137"/>
        <v>0</v>
      </c>
      <c r="D514" s="37">
        <f t="shared" si="137"/>
        <v>0</v>
      </c>
      <c r="E514" s="37">
        <f t="shared" si="137"/>
        <v>0</v>
      </c>
      <c r="F514" s="37">
        <f t="shared" si="138"/>
        <v>0</v>
      </c>
      <c r="G514" s="37">
        <f t="shared" si="139"/>
        <v>0</v>
      </c>
      <c r="H514" s="128">
        <f t="shared" si="140"/>
        <v>0</v>
      </c>
      <c r="I514" s="37">
        <v>0</v>
      </c>
      <c r="J514" s="37"/>
      <c r="K514" s="37">
        <f t="shared" si="157"/>
        <v>0</v>
      </c>
      <c r="L514" s="37">
        <f t="shared" si="136"/>
        <v>0</v>
      </c>
      <c r="M514" s="37">
        <f t="shared" si="141"/>
        <v>0</v>
      </c>
      <c r="N514" s="128">
        <f t="shared" si="142"/>
        <v>0</v>
      </c>
      <c r="O514" s="37"/>
      <c r="P514" s="37"/>
      <c r="Q514" s="37"/>
      <c r="R514" s="37"/>
      <c r="S514" s="37">
        <f t="shared" si="143"/>
        <v>0</v>
      </c>
      <c r="T514" s="128">
        <f t="shared" si="144"/>
        <v>0</v>
      </c>
      <c r="U514" s="37">
        <v>0</v>
      </c>
      <c r="V514" s="37"/>
      <c r="W514" s="37"/>
      <c r="X514" s="37">
        <v>0</v>
      </c>
      <c r="Y514" s="37">
        <f t="shared" si="145"/>
        <v>0</v>
      </c>
      <c r="Z514" s="128">
        <f t="shared" si="146"/>
        <v>0</v>
      </c>
      <c r="AE514" s="37"/>
      <c r="AF514" s="37"/>
      <c r="AG514" s="37"/>
      <c r="AH514" s="37"/>
      <c r="AJ514" s="281" t="e">
        <f t="shared" si="147"/>
        <v>#N/A</v>
      </c>
    </row>
    <row r="515" spans="1:36" ht="20.100000000000001" hidden="1" customHeight="1" outlineLevel="2">
      <c r="A515" s="36" t="s">
        <v>2584</v>
      </c>
      <c r="B515" s="121" t="s">
        <v>824</v>
      </c>
      <c r="C515" s="37">
        <f t="shared" si="137"/>
        <v>445</v>
      </c>
      <c r="D515" s="37">
        <f t="shared" si="137"/>
        <v>0</v>
      </c>
      <c r="E515" s="37">
        <f t="shared" si="137"/>
        <v>0</v>
      </c>
      <c r="F515" s="37">
        <f t="shared" si="138"/>
        <v>445</v>
      </c>
      <c r="G515" s="37">
        <f t="shared" si="139"/>
        <v>0</v>
      </c>
      <c r="H515" s="128">
        <f t="shared" si="140"/>
        <v>0</v>
      </c>
      <c r="I515" s="37">
        <v>405</v>
      </c>
      <c r="J515" s="37"/>
      <c r="K515" s="37">
        <f t="shared" si="157"/>
        <v>0</v>
      </c>
      <c r="L515" s="37">
        <f t="shared" si="136"/>
        <v>405</v>
      </c>
      <c r="M515" s="37">
        <f t="shared" si="141"/>
        <v>0</v>
      </c>
      <c r="N515" s="128">
        <f t="shared" si="142"/>
        <v>0</v>
      </c>
      <c r="O515" s="37"/>
      <c r="P515" s="37"/>
      <c r="Q515" s="37"/>
      <c r="R515" s="37"/>
      <c r="S515" s="37">
        <f t="shared" si="143"/>
        <v>0</v>
      </c>
      <c r="T515" s="128">
        <f t="shared" si="144"/>
        <v>0</v>
      </c>
      <c r="U515" s="230">
        <v>40</v>
      </c>
      <c r="V515" s="230"/>
      <c r="W515" s="230"/>
      <c r="X515" s="230">
        <v>40</v>
      </c>
      <c r="Y515" s="37">
        <f t="shared" si="145"/>
        <v>0</v>
      </c>
      <c r="Z515" s="128">
        <f t="shared" si="146"/>
        <v>0</v>
      </c>
      <c r="AE515" s="37"/>
      <c r="AF515" s="37"/>
      <c r="AG515" s="37"/>
      <c r="AH515" s="37"/>
      <c r="AJ515" s="281" t="e">
        <f t="shared" si="147"/>
        <v>#N/A</v>
      </c>
    </row>
    <row r="516" spans="1:36" ht="20.100000000000001" hidden="1" customHeight="1" outlineLevel="2">
      <c r="A516" s="36" t="s">
        <v>2585</v>
      </c>
      <c r="B516" s="121" t="s">
        <v>825</v>
      </c>
      <c r="C516" s="37">
        <f t="shared" si="137"/>
        <v>433</v>
      </c>
      <c r="D516" s="37">
        <f t="shared" si="137"/>
        <v>0</v>
      </c>
      <c r="E516" s="37">
        <f t="shared" si="137"/>
        <v>0</v>
      </c>
      <c r="F516" s="37">
        <f t="shared" si="138"/>
        <v>433</v>
      </c>
      <c r="G516" s="37">
        <f t="shared" si="139"/>
        <v>0</v>
      </c>
      <c r="H516" s="128">
        <f t="shared" si="140"/>
        <v>0</v>
      </c>
      <c r="I516" s="37">
        <v>433</v>
      </c>
      <c r="J516" s="37"/>
      <c r="K516" s="37">
        <f t="shared" si="157"/>
        <v>0</v>
      </c>
      <c r="L516" s="37">
        <f t="shared" si="136"/>
        <v>433</v>
      </c>
      <c r="M516" s="37">
        <f t="shared" si="141"/>
        <v>0</v>
      </c>
      <c r="N516" s="128">
        <f t="shared" si="142"/>
        <v>0</v>
      </c>
      <c r="O516" s="37"/>
      <c r="P516" s="37"/>
      <c r="Q516" s="37"/>
      <c r="R516" s="37"/>
      <c r="S516" s="37">
        <f t="shared" si="143"/>
        <v>0</v>
      </c>
      <c r="T516" s="128">
        <f t="shared" si="144"/>
        <v>0</v>
      </c>
      <c r="U516" s="37">
        <v>0</v>
      </c>
      <c r="V516" s="37"/>
      <c r="W516" s="37"/>
      <c r="X516" s="37">
        <v>0</v>
      </c>
      <c r="Y516" s="37">
        <f t="shared" si="145"/>
        <v>0</v>
      </c>
      <c r="Z516" s="128">
        <f t="shared" si="146"/>
        <v>0</v>
      </c>
      <c r="AE516" s="37"/>
      <c r="AF516" s="37"/>
      <c r="AG516" s="37"/>
      <c r="AH516" s="37"/>
      <c r="AJ516" s="281" t="e">
        <f t="shared" si="147"/>
        <v>#N/A</v>
      </c>
    </row>
    <row r="517" spans="1:36" ht="20.100000000000001" hidden="1" customHeight="1" outlineLevel="2">
      <c r="A517" s="36" t="s">
        <v>2586</v>
      </c>
      <c r="B517" s="121" t="s">
        <v>826</v>
      </c>
      <c r="C517" s="37">
        <f t="shared" si="137"/>
        <v>0</v>
      </c>
      <c r="D517" s="37">
        <f t="shared" si="137"/>
        <v>0</v>
      </c>
      <c r="E517" s="37">
        <f t="shared" si="137"/>
        <v>0</v>
      </c>
      <c r="F517" s="37">
        <f t="shared" si="138"/>
        <v>0</v>
      </c>
      <c r="G517" s="37">
        <f t="shared" si="139"/>
        <v>0</v>
      </c>
      <c r="H517" s="128">
        <f t="shared" si="140"/>
        <v>0</v>
      </c>
      <c r="I517" s="37">
        <v>0</v>
      </c>
      <c r="J517" s="37"/>
      <c r="K517" s="37">
        <f t="shared" si="157"/>
        <v>0</v>
      </c>
      <c r="L517" s="37">
        <f t="shared" ref="L517:L580" si="158">SUM(I517:K517)</f>
        <v>0</v>
      </c>
      <c r="M517" s="37">
        <f t="shared" si="141"/>
        <v>0</v>
      </c>
      <c r="N517" s="128">
        <f t="shared" si="142"/>
        <v>0</v>
      </c>
      <c r="O517" s="37"/>
      <c r="P517" s="37"/>
      <c r="Q517" s="37"/>
      <c r="R517" s="37"/>
      <c r="S517" s="37">
        <f t="shared" si="143"/>
        <v>0</v>
      </c>
      <c r="T517" s="128">
        <f t="shared" si="144"/>
        <v>0</v>
      </c>
      <c r="U517" s="37">
        <v>0</v>
      </c>
      <c r="V517" s="37"/>
      <c r="W517" s="37"/>
      <c r="X517" s="37">
        <v>0</v>
      </c>
      <c r="Y517" s="37">
        <f t="shared" si="145"/>
        <v>0</v>
      </c>
      <c r="Z517" s="128">
        <f t="shared" si="146"/>
        <v>0</v>
      </c>
      <c r="AE517" s="37"/>
      <c r="AF517" s="37"/>
      <c r="AG517" s="37"/>
      <c r="AH517" s="37"/>
      <c r="AJ517" s="281" t="e">
        <f t="shared" si="147"/>
        <v>#N/A</v>
      </c>
    </row>
    <row r="518" spans="1:36" ht="20.100000000000001" hidden="1" customHeight="1" outlineLevel="2">
      <c r="A518" s="36" t="s">
        <v>2587</v>
      </c>
      <c r="B518" s="121" t="s">
        <v>827</v>
      </c>
      <c r="C518" s="37">
        <f t="shared" si="137"/>
        <v>538</v>
      </c>
      <c r="D518" s="37">
        <f t="shared" si="137"/>
        <v>0</v>
      </c>
      <c r="E518" s="37">
        <f t="shared" si="137"/>
        <v>0</v>
      </c>
      <c r="F518" s="37">
        <f t="shared" si="138"/>
        <v>538</v>
      </c>
      <c r="G518" s="37">
        <f t="shared" si="139"/>
        <v>0</v>
      </c>
      <c r="H518" s="128">
        <f t="shared" si="140"/>
        <v>0</v>
      </c>
      <c r="I518" s="37">
        <v>538</v>
      </c>
      <c r="J518" s="37"/>
      <c r="K518" s="37">
        <f t="shared" si="157"/>
        <v>0</v>
      </c>
      <c r="L518" s="37">
        <f t="shared" si="158"/>
        <v>538</v>
      </c>
      <c r="M518" s="37">
        <f t="shared" si="141"/>
        <v>0</v>
      </c>
      <c r="N518" s="128">
        <f t="shared" si="142"/>
        <v>0</v>
      </c>
      <c r="O518" s="37"/>
      <c r="P518" s="37"/>
      <c r="Q518" s="37"/>
      <c r="R518" s="37"/>
      <c r="S518" s="37">
        <f t="shared" si="143"/>
        <v>0</v>
      </c>
      <c r="T518" s="128">
        <f t="shared" si="144"/>
        <v>0</v>
      </c>
      <c r="U518" s="37">
        <v>0</v>
      </c>
      <c r="V518" s="37"/>
      <c r="W518" s="37"/>
      <c r="X518" s="37">
        <v>0</v>
      </c>
      <c r="Y518" s="37">
        <f t="shared" si="145"/>
        <v>0</v>
      </c>
      <c r="Z518" s="128">
        <f t="shared" si="146"/>
        <v>0</v>
      </c>
      <c r="AE518" s="37"/>
      <c r="AF518" s="37"/>
      <c r="AG518" s="37"/>
      <c r="AH518" s="37"/>
      <c r="AJ518" s="281">
        <f t="shared" si="147"/>
        <v>-5</v>
      </c>
    </row>
    <row r="519" spans="1:36" ht="20.100000000000001" hidden="1" customHeight="1" outlineLevel="2">
      <c r="A519" s="36" t="s">
        <v>2588</v>
      </c>
      <c r="B519" s="121" t="s">
        <v>828</v>
      </c>
      <c r="C519" s="37">
        <f t="shared" ref="C519:E582" si="159">I519+O519+U519</f>
        <v>244</v>
      </c>
      <c r="D519" s="37">
        <f t="shared" si="159"/>
        <v>0</v>
      </c>
      <c r="E519" s="37">
        <f t="shared" si="159"/>
        <v>0</v>
      </c>
      <c r="F519" s="37">
        <f t="shared" ref="F519:F582" si="160">L519+R519+X519</f>
        <v>244</v>
      </c>
      <c r="G519" s="37">
        <f t="shared" ref="G519:G582" si="161">F519-C519</f>
        <v>0</v>
      </c>
      <c r="H519" s="128">
        <f t="shared" ref="H519:H582" si="162">IF(C519=0,0,G519/C519*100)</f>
        <v>0</v>
      </c>
      <c r="I519" s="37">
        <v>244</v>
      </c>
      <c r="J519" s="37"/>
      <c r="K519" s="37">
        <f t="shared" si="157"/>
        <v>0</v>
      </c>
      <c r="L519" s="37">
        <f t="shared" si="158"/>
        <v>244</v>
      </c>
      <c r="M519" s="37">
        <f t="shared" ref="M519:M582" si="163">L519-I519</f>
        <v>0</v>
      </c>
      <c r="N519" s="128">
        <f t="shared" ref="N519:N582" si="164">IF(I519=0,0,M519/I519*100)</f>
        <v>0</v>
      </c>
      <c r="O519" s="37"/>
      <c r="P519" s="37"/>
      <c r="Q519" s="37"/>
      <c r="R519" s="37"/>
      <c r="S519" s="37">
        <f t="shared" ref="S519:S582" si="165">R519-O519</f>
        <v>0</v>
      </c>
      <c r="T519" s="128">
        <f t="shared" ref="T519:T582" si="166">IF(O519=0,0,S519/O519*100)</f>
        <v>0</v>
      </c>
      <c r="U519" s="37">
        <v>0</v>
      </c>
      <c r="V519" s="37"/>
      <c r="W519" s="37"/>
      <c r="X519" s="37">
        <v>0</v>
      </c>
      <c r="Y519" s="37">
        <f t="shared" ref="Y519:Y582" si="167">X519-U519</f>
        <v>0</v>
      </c>
      <c r="Z519" s="128">
        <f t="shared" ref="Z519:Z582" si="168">IF(U519=0,0,Y519/U519*100)</f>
        <v>0</v>
      </c>
      <c r="AE519" s="37"/>
      <c r="AF519" s="37"/>
      <c r="AG519" s="37"/>
      <c r="AH519" s="37"/>
      <c r="AJ519" s="281" t="e">
        <f t="shared" ref="AJ519:AJ582" si="169">VLOOKUP($A519,$A$1374:$F$2703,3,FALSE)</f>
        <v>#N/A</v>
      </c>
    </row>
    <row r="520" spans="1:36" ht="20.100000000000001" hidden="1" customHeight="1" outlineLevel="2">
      <c r="A520" s="36" t="s">
        <v>2589</v>
      </c>
      <c r="B520" s="121" t="s">
        <v>829</v>
      </c>
      <c r="C520" s="37">
        <f t="shared" si="159"/>
        <v>676</v>
      </c>
      <c r="D520" s="37">
        <f t="shared" si="159"/>
        <v>0</v>
      </c>
      <c r="E520" s="37">
        <f t="shared" si="159"/>
        <v>0</v>
      </c>
      <c r="F520" s="37">
        <f t="shared" si="160"/>
        <v>676</v>
      </c>
      <c r="G520" s="37">
        <f t="shared" si="161"/>
        <v>0</v>
      </c>
      <c r="H520" s="128">
        <f t="shared" si="162"/>
        <v>0</v>
      </c>
      <c r="I520" s="37">
        <v>676</v>
      </c>
      <c r="J520" s="37"/>
      <c r="K520" s="37">
        <f t="shared" si="157"/>
        <v>0</v>
      </c>
      <c r="L520" s="37">
        <f t="shared" si="158"/>
        <v>676</v>
      </c>
      <c r="M520" s="37">
        <f t="shared" si="163"/>
        <v>0</v>
      </c>
      <c r="N520" s="128">
        <f t="shared" si="164"/>
        <v>0</v>
      </c>
      <c r="O520" s="37"/>
      <c r="P520" s="37"/>
      <c r="Q520" s="37"/>
      <c r="R520" s="37"/>
      <c r="S520" s="37">
        <f t="shared" si="165"/>
        <v>0</v>
      </c>
      <c r="T520" s="128">
        <f t="shared" si="166"/>
        <v>0</v>
      </c>
      <c r="U520" s="37">
        <v>0</v>
      </c>
      <c r="V520" s="37"/>
      <c r="W520" s="37"/>
      <c r="X520" s="37">
        <v>0</v>
      </c>
      <c r="Y520" s="37">
        <f t="shared" si="167"/>
        <v>0</v>
      </c>
      <c r="Z520" s="128">
        <f t="shared" si="168"/>
        <v>0</v>
      </c>
      <c r="AE520" s="37"/>
      <c r="AF520" s="37"/>
      <c r="AG520" s="37"/>
      <c r="AH520" s="37"/>
      <c r="AJ520" s="281" t="e">
        <f t="shared" si="169"/>
        <v>#N/A</v>
      </c>
    </row>
    <row r="521" spans="1:36" ht="19.5" hidden="1" customHeight="1" outlineLevel="1" collapsed="1">
      <c r="A521" s="43" t="s">
        <v>2590</v>
      </c>
      <c r="B521" s="121" t="s">
        <v>830</v>
      </c>
      <c r="C521" s="44">
        <f t="shared" si="159"/>
        <v>476</v>
      </c>
      <c r="D521" s="44">
        <f t="shared" si="159"/>
        <v>0</v>
      </c>
      <c r="E521" s="44">
        <f t="shared" si="159"/>
        <v>0</v>
      </c>
      <c r="F521" s="44">
        <f t="shared" si="160"/>
        <v>476</v>
      </c>
      <c r="G521" s="44">
        <f t="shared" si="161"/>
        <v>0</v>
      </c>
      <c r="H521" s="131">
        <f t="shared" si="162"/>
        <v>0</v>
      </c>
      <c r="I521" s="44">
        <f>SUM(I522:I528)</f>
        <v>476</v>
      </c>
      <c r="J521" s="44">
        <f>SUM(J522:J528)</f>
        <v>0</v>
      </c>
      <c r="K521" s="44">
        <f>SUM(K522:K528)</f>
        <v>0</v>
      </c>
      <c r="L521" s="44">
        <f t="shared" si="158"/>
        <v>476</v>
      </c>
      <c r="M521" s="44">
        <f t="shared" si="163"/>
        <v>0</v>
      </c>
      <c r="N521" s="131">
        <f t="shared" si="164"/>
        <v>0</v>
      </c>
      <c r="O521" s="44">
        <f>SUM(O522:O528)</f>
        <v>0</v>
      </c>
      <c r="P521" s="44">
        <f>SUM(P522:P528)</f>
        <v>0</v>
      </c>
      <c r="Q521" s="44">
        <f>SUM(Q522:Q528)</f>
        <v>0</v>
      </c>
      <c r="R521" s="44">
        <f>SUM(R522:R528)</f>
        <v>0</v>
      </c>
      <c r="S521" s="44">
        <f t="shared" si="165"/>
        <v>0</v>
      </c>
      <c r="T521" s="131">
        <f t="shared" si="166"/>
        <v>0</v>
      </c>
      <c r="U521" s="44">
        <f>SUM(U522:U528)</f>
        <v>0</v>
      </c>
      <c r="V521" s="44">
        <f>SUM(V522:V528)</f>
        <v>0</v>
      </c>
      <c r="W521" s="44">
        <f>SUM(W522:W528)</f>
        <v>0</v>
      </c>
      <c r="X521" s="44">
        <f>SUM(X522:X528)</f>
        <v>0</v>
      </c>
      <c r="Y521" s="44">
        <f t="shared" si="167"/>
        <v>0</v>
      </c>
      <c r="Z521" s="131">
        <f t="shared" si="168"/>
        <v>0</v>
      </c>
      <c r="AE521" s="44">
        <f>SUM(AE522:AE528)</f>
        <v>0</v>
      </c>
      <c r="AF521" s="44">
        <f>SUM(AF522:AF528)</f>
        <v>0</v>
      </c>
      <c r="AG521" s="44">
        <f>SUM(AG522:AG528)</f>
        <v>0</v>
      </c>
      <c r="AH521" s="44">
        <f>SUM(AH522:AH528)</f>
        <v>0</v>
      </c>
      <c r="AJ521" s="281" t="e">
        <f t="shared" si="169"/>
        <v>#N/A</v>
      </c>
    </row>
    <row r="522" spans="1:36" ht="19.5" hidden="1" customHeight="1" outlineLevel="2">
      <c r="A522" s="45" t="s">
        <v>2591</v>
      </c>
      <c r="B522" s="121" t="s">
        <v>472</v>
      </c>
      <c r="C522" s="41">
        <f t="shared" si="159"/>
        <v>0</v>
      </c>
      <c r="D522" s="41">
        <f t="shared" si="159"/>
        <v>0</v>
      </c>
      <c r="E522" s="41">
        <f t="shared" si="159"/>
        <v>0</v>
      </c>
      <c r="F522" s="41">
        <f t="shared" si="160"/>
        <v>0</v>
      </c>
      <c r="G522" s="41">
        <f t="shared" si="161"/>
        <v>0</v>
      </c>
      <c r="H522" s="130">
        <f t="shared" si="162"/>
        <v>0</v>
      </c>
      <c r="I522" s="41">
        <v>0</v>
      </c>
      <c r="J522" s="41"/>
      <c r="K522" s="37">
        <f t="shared" ref="K522:K528" si="170">SUM(AE522:AH522)</f>
        <v>0</v>
      </c>
      <c r="L522" s="41">
        <f t="shared" si="158"/>
        <v>0</v>
      </c>
      <c r="M522" s="41">
        <f t="shared" si="163"/>
        <v>0</v>
      </c>
      <c r="N522" s="130">
        <f t="shared" si="164"/>
        <v>0</v>
      </c>
      <c r="O522" s="41"/>
      <c r="P522" s="41"/>
      <c r="Q522" s="41"/>
      <c r="R522" s="41"/>
      <c r="S522" s="41">
        <f t="shared" si="165"/>
        <v>0</v>
      </c>
      <c r="T522" s="130">
        <f t="shared" si="166"/>
        <v>0</v>
      </c>
      <c r="U522" s="41"/>
      <c r="V522" s="41"/>
      <c r="W522" s="41"/>
      <c r="X522" s="41"/>
      <c r="Y522" s="41">
        <f t="shared" si="167"/>
        <v>0</v>
      </c>
      <c r="Z522" s="130">
        <f t="shared" si="168"/>
        <v>0</v>
      </c>
      <c r="AE522" s="41"/>
      <c r="AF522" s="41"/>
      <c r="AG522" s="41"/>
      <c r="AH522" s="41"/>
      <c r="AJ522" s="281" t="e">
        <f t="shared" si="169"/>
        <v>#N/A</v>
      </c>
    </row>
    <row r="523" spans="1:36" ht="19.5" hidden="1" customHeight="1" outlineLevel="2">
      <c r="A523" s="45" t="s">
        <v>2592</v>
      </c>
      <c r="B523" s="121" t="s">
        <v>473</v>
      </c>
      <c r="C523" s="41">
        <f t="shared" si="159"/>
        <v>0</v>
      </c>
      <c r="D523" s="41">
        <f t="shared" si="159"/>
        <v>0</v>
      </c>
      <c r="E523" s="41">
        <f t="shared" si="159"/>
        <v>0</v>
      </c>
      <c r="F523" s="41">
        <f t="shared" si="160"/>
        <v>0</v>
      </c>
      <c r="G523" s="41">
        <f t="shared" si="161"/>
        <v>0</v>
      </c>
      <c r="H523" s="130">
        <f t="shared" si="162"/>
        <v>0</v>
      </c>
      <c r="I523" s="41">
        <v>0</v>
      </c>
      <c r="J523" s="41"/>
      <c r="K523" s="37">
        <f t="shared" si="170"/>
        <v>0</v>
      </c>
      <c r="L523" s="41">
        <f t="shared" si="158"/>
        <v>0</v>
      </c>
      <c r="M523" s="41">
        <f t="shared" si="163"/>
        <v>0</v>
      </c>
      <c r="N523" s="130">
        <f t="shared" si="164"/>
        <v>0</v>
      </c>
      <c r="O523" s="41"/>
      <c r="P523" s="41"/>
      <c r="Q523" s="41"/>
      <c r="R523" s="41"/>
      <c r="S523" s="41">
        <f t="shared" si="165"/>
        <v>0</v>
      </c>
      <c r="T523" s="130">
        <f t="shared" si="166"/>
        <v>0</v>
      </c>
      <c r="U523" s="41"/>
      <c r="V523" s="41"/>
      <c r="W523" s="41"/>
      <c r="X523" s="41"/>
      <c r="Y523" s="41">
        <f t="shared" si="167"/>
        <v>0</v>
      </c>
      <c r="Z523" s="130">
        <f t="shared" si="168"/>
        <v>0</v>
      </c>
      <c r="AE523" s="41"/>
      <c r="AF523" s="41"/>
      <c r="AG523" s="41"/>
      <c r="AH523" s="41"/>
      <c r="AJ523" s="281" t="e">
        <f t="shared" si="169"/>
        <v>#N/A</v>
      </c>
    </row>
    <row r="524" spans="1:36" ht="19.5" hidden="1" customHeight="1" outlineLevel="2">
      <c r="A524" s="45" t="s">
        <v>2593</v>
      </c>
      <c r="B524" s="121" t="s">
        <v>474</v>
      </c>
      <c r="C524" s="41">
        <f t="shared" si="159"/>
        <v>0</v>
      </c>
      <c r="D524" s="41">
        <f t="shared" si="159"/>
        <v>0</v>
      </c>
      <c r="E524" s="41">
        <f t="shared" si="159"/>
        <v>0</v>
      </c>
      <c r="F524" s="41">
        <f t="shared" si="160"/>
        <v>0</v>
      </c>
      <c r="G524" s="41">
        <f t="shared" si="161"/>
        <v>0</v>
      </c>
      <c r="H524" s="130">
        <f t="shared" si="162"/>
        <v>0</v>
      </c>
      <c r="I524" s="41">
        <v>0</v>
      </c>
      <c r="J524" s="41"/>
      <c r="K524" s="37">
        <f t="shared" si="170"/>
        <v>0</v>
      </c>
      <c r="L524" s="41">
        <f t="shared" si="158"/>
        <v>0</v>
      </c>
      <c r="M524" s="41">
        <f t="shared" si="163"/>
        <v>0</v>
      </c>
      <c r="N524" s="130">
        <f t="shared" si="164"/>
        <v>0</v>
      </c>
      <c r="O524" s="41"/>
      <c r="P524" s="41"/>
      <c r="Q524" s="41"/>
      <c r="R524" s="41"/>
      <c r="S524" s="41">
        <f t="shared" si="165"/>
        <v>0</v>
      </c>
      <c r="T524" s="130">
        <f t="shared" si="166"/>
        <v>0</v>
      </c>
      <c r="U524" s="41"/>
      <c r="V524" s="41"/>
      <c r="W524" s="41"/>
      <c r="X524" s="41"/>
      <c r="Y524" s="41">
        <f t="shared" si="167"/>
        <v>0</v>
      </c>
      <c r="Z524" s="130">
        <f t="shared" si="168"/>
        <v>0</v>
      </c>
      <c r="AE524" s="41"/>
      <c r="AF524" s="41"/>
      <c r="AG524" s="41"/>
      <c r="AH524" s="41"/>
      <c r="AJ524" s="281" t="e">
        <f t="shared" si="169"/>
        <v>#N/A</v>
      </c>
    </row>
    <row r="525" spans="1:36" ht="19.5" hidden="1" customHeight="1" outlineLevel="2">
      <c r="A525" s="45" t="s">
        <v>2594</v>
      </c>
      <c r="B525" s="121" t="s">
        <v>831</v>
      </c>
      <c r="C525" s="41">
        <f t="shared" si="159"/>
        <v>198</v>
      </c>
      <c r="D525" s="41">
        <f t="shared" si="159"/>
        <v>0</v>
      </c>
      <c r="E525" s="41">
        <f t="shared" si="159"/>
        <v>0</v>
      </c>
      <c r="F525" s="41">
        <f t="shared" si="160"/>
        <v>198</v>
      </c>
      <c r="G525" s="41">
        <f t="shared" si="161"/>
        <v>0</v>
      </c>
      <c r="H525" s="130">
        <f t="shared" si="162"/>
        <v>0</v>
      </c>
      <c r="I525" s="41">
        <v>198</v>
      </c>
      <c r="J525" s="41"/>
      <c r="K525" s="37">
        <f t="shared" si="170"/>
        <v>0</v>
      </c>
      <c r="L525" s="41">
        <f t="shared" si="158"/>
        <v>198</v>
      </c>
      <c r="M525" s="41">
        <f t="shared" si="163"/>
        <v>0</v>
      </c>
      <c r="N525" s="130">
        <f t="shared" si="164"/>
        <v>0</v>
      </c>
      <c r="O525" s="41"/>
      <c r="P525" s="41"/>
      <c r="Q525" s="41"/>
      <c r="R525" s="41"/>
      <c r="S525" s="41">
        <f t="shared" si="165"/>
        <v>0</v>
      </c>
      <c r="T525" s="130">
        <f t="shared" si="166"/>
        <v>0</v>
      </c>
      <c r="U525" s="41"/>
      <c r="V525" s="41"/>
      <c r="W525" s="41"/>
      <c r="X525" s="41"/>
      <c r="Y525" s="41">
        <f t="shared" si="167"/>
        <v>0</v>
      </c>
      <c r="Z525" s="130">
        <f t="shared" si="168"/>
        <v>0</v>
      </c>
      <c r="AE525" s="41"/>
      <c r="AF525" s="41"/>
      <c r="AG525" s="41"/>
      <c r="AH525" s="41"/>
      <c r="AJ525" s="281" t="e">
        <f t="shared" si="169"/>
        <v>#N/A</v>
      </c>
    </row>
    <row r="526" spans="1:36" ht="19.5" hidden="1" customHeight="1" outlineLevel="2">
      <c r="A526" s="45" t="s">
        <v>2595</v>
      </c>
      <c r="B526" s="121" t="s">
        <v>832</v>
      </c>
      <c r="C526" s="41">
        <f t="shared" si="159"/>
        <v>223</v>
      </c>
      <c r="D526" s="41">
        <f t="shared" si="159"/>
        <v>0</v>
      </c>
      <c r="E526" s="41">
        <f t="shared" si="159"/>
        <v>0</v>
      </c>
      <c r="F526" s="41">
        <f t="shared" si="160"/>
        <v>223</v>
      </c>
      <c r="G526" s="41">
        <f t="shared" si="161"/>
        <v>0</v>
      </c>
      <c r="H526" s="130">
        <f t="shared" si="162"/>
        <v>0</v>
      </c>
      <c r="I526" s="41">
        <v>223</v>
      </c>
      <c r="J526" s="41"/>
      <c r="K526" s="37">
        <f t="shared" si="170"/>
        <v>0</v>
      </c>
      <c r="L526" s="41">
        <f t="shared" si="158"/>
        <v>223</v>
      </c>
      <c r="M526" s="41">
        <f t="shared" si="163"/>
        <v>0</v>
      </c>
      <c r="N526" s="130">
        <f t="shared" si="164"/>
        <v>0</v>
      </c>
      <c r="O526" s="41"/>
      <c r="P526" s="41"/>
      <c r="Q526" s="41"/>
      <c r="R526" s="41"/>
      <c r="S526" s="41">
        <f t="shared" si="165"/>
        <v>0</v>
      </c>
      <c r="T526" s="130">
        <f t="shared" si="166"/>
        <v>0</v>
      </c>
      <c r="U526" s="41"/>
      <c r="V526" s="41"/>
      <c r="W526" s="41"/>
      <c r="X526" s="41"/>
      <c r="Y526" s="41">
        <f t="shared" si="167"/>
        <v>0</v>
      </c>
      <c r="Z526" s="130">
        <f t="shared" si="168"/>
        <v>0</v>
      </c>
      <c r="AE526" s="41"/>
      <c r="AF526" s="41"/>
      <c r="AG526" s="41"/>
      <c r="AH526" s="41"/>
      <c r="AJ526" s="281">
        <f t="shared" si="169"/>
        <v>-16</v>
      </c>
    </row>
    <row r="527" spans="1:36" ht="19.5" hidden="1" customHeight="1" outlineLevel="2">
      <c r="A527" s="45" t="s">
        <v>2596</v>
      </c>
      <c r="B527" s="121" t="s">
        <v>833</v>
      </c>
      <c r="C527" s="41">
        <f t="shared" si="159"/>
        <v>0</v>
      </c>
      <c r="D527" s="41">
        <f t="shared" si="159"/>
        <v>0</v>
      </c>
      <c r="E527" s="41">
        <f t="shared" si="159"/>
        <v>0</v>
      </c>
      <c r="F527" s="41">
        <f t="shared" si="160"/>
        <v>0</v>
      </c>
      <c r="G527" s="41">
        <f t="shared" si="161"/>
        <v>0</v>
      </c>
      <c r="H527" s="130">
        <f t="shared" si="162"/>
        <v>0</v>
      </c>
      <c r="I527" s="41">
        <v>0</v>
      </c>
      <c r="J527" s="41"/>
      <c r="K527" s="37">
        <f t="shared" si="170"/>
        <v>0</v>
      </c>
      <c r="L527" s="41">
        <f t="shared" si="158"/>
        <v>0</v>
      </c>
      <c r="M527" s="41">
        <f t="shared" si="163"/>
        <v>0</v>
      </c>
      <c r="N527" s="130">
        <f t="shared" si="164"/>
        <v>0</v>
      </c>
      <c r="O527" s="41"/>
      <c r="P527" s="41"/>
      <c r="Q527" s="41"/>
      <c r="R527" s="41"/>
      <c r="S527" s="41">
        <f t="shared" si="165"/>
        <v>0</v>
      </c>
      <c r="T527" s="130">
        <f t="shared" si="166"/>
        <v>0</v>
      </c>
      <c r="U527" s="41"/>
      <c r="V527" s="41"/>
      <c r="W527" s="41"/>
      <c r="X527" s="41"/>
      <c r="Y527" s="41">
        <f t="shared" si="167"/>
        <v>0</v>
      </c>
      <c r="Z527" s="130">
        <f t="shared" si="168"/>
        <v>0</v>
      </c>
      <c r="AE527" s="41"/>
      <c r="AF527" s="41"/>
      <c r="AG527" s="41"/>
      <c r="AH527" s="41"/>
      <c r="AJ527" s="281" t="e">
        <f t="shared" si="169"/>
        <v>#N/A</v>
      </c>
    </row>
    <row r="528" spans="1:36" ht="19.5" hidden="1" customHeight="1" outlineLevel="2">
      <c r="A528" s="45" t="s">
        <v>2597</v>
      </c>
      <c r="B528" s="121" t="s">
        <v>834</v>
      </c>
      <c r="C528" s="41">
        <f t="shared" si="159"/>
        <v>55</v>
      </c>
      <c r="D528" s="41">
        <f t="shared" si="159"/>
        <v>0</v>
      </c>
      <c r="E528" s="41">
        <f t="shared" si="159"/>
        <v>0</v>
      </c>
      <c r="F528" s="41">
        <f t="shared" si="160"/>
        <v>55</v>
      </c>
      <c r="G528" s="41">
        <f t="shared" si="161"/>
        <v>0</v>
      </c>
      <c r="H528" s="130">
        <f t="shared" si="162"/>
        <v>0</v>
      </c>
      <c r="I528" s="41">
        <v>55</v>
      </c>
      <c r="J528" s="41"/>
      <c r="K528" s="37">
        <f t="shared" si="170"/>
        <v>0</v>
      </c>
      <c r="L528" s="41">
        <f t="shared" si="158"/>
        <v>55</v>
      </c>
      <c r="M528" s="41">
        <f t="shared" si="163"/>
        <v>0</v>
      </c>
      <c r="N528" s="130">
        <f t="shared" si="164"/>
        <v>0</v>
      </c>
      <c r="O528" s="41"/>
      <c r="P528" s="41"/>
      <c r="Q528" s="41"/>
      <c r="R528" s="41"/>
      <c r="S528" s="41">
        <f t="shared" si="165"/>
        <v>0</v>
      </c>
      <c r="T528" s="130">
        <f t="shared" si="166"/>
        <v>0</v>
      </c>
      <c r="U528" s="41"/>
      <c r="V528" s="41"/>
      <c r="W528" s="41"/>
      <c r="X528" s="41"/>
      <c r="Y528" s="41">
        <f t="shared" si="167"/>
        <v>0</v>
      </c>
      <c r="Z528" s="130">
        <f t="shared" si="168"/>
        <v>0</v>
      </c>
      <c r="AE528" s="41"/>
      <c r="AF528" s="41"/>
      <c r="AG528" s="41"/>
      <c r="AH528" s="41"/>
      <c r="AJ528" s="281" t="e">
        <f t="shared" si="169"/>
        <v>#N/A</v>
      </c>
    </row>
    <row r="529" spans="1:36" ht="19.5" hidden="1" customHeight="1" outlineLevel="1" collapsed="1">
      <c r="A529" s="43" t="s">
        <v>2598</v>
      </c>
      <c r="B529" s="121" t="s">
        <v>835</v>
      </c>
      <c r="C529" s="44">
        <f t="shared" si="159"/>
        <v>1014</v>
      </c>
      <c r="D529" s="44">
        <f t="shared" si="159"/>
        <v>0</v>
      </c>
      <c r="E529" s="44">
        <f t="shared" si="159"/>
        <v>0</v>
      </c>
      <c r="F529" s="44">
        <f t="shared" si="160"/>
        <v>1014</v>
      </c>
      <c r="G529" s="44">
        <f t="shared" si="161"/>
        <v>0</v>
      </c>
      <c r="H529" s="131">
        <f t="shared" si="162"/>
        <v>0</v>
      </c>
      <c r="I529" s="44">
        <f>SUM(I530:I539)</f>
        <v>1014</v>
      </c>
      <c r="J529" s="44">
        <f>SUM(J530:J539)</f>
        <v>0</v>
      </c>
      <c r="K529" s="44">
        <f>SUM(K530:K539)</f>
        <v>0</v>
      </c>
      <c r="L529" s="44">
        <f t="shared" si="158"/>
        <v>1014</v>
      </c>
      <c r="M529" s="44">
        <f t="shared" si="163"/>
        <v>0</v>
      </c>
      <c r="N529" s="131">
        <f t="shared" si="164"/>
        <v>0</v>
      </c>
      <c r="O529" s="44">
        <f>SUM(O530:O539)</f>
        <v>0</v>
      </c>
      <c r="P529" s="44">
        <f>SUM(P530:P539)</f>
        <v>0</v>
      </c>
      <c r="Q529" s="44">
        <f>SUM(Q530:Q539)</f>
        <v>0</v>
      </c>
      <c r="R529" s="44">
        <f>SUM(R530:R539)</f>
        <v>0</v>
      </c>
      <c r="S529" s="44">
        <f t="shared" si="165"/>
        <v>0</v>
      </c>
      <c r="T529" s="131">
        <f t="shared" si="166"/>
        <v>0</v>
      </c>
      <c r="U529" s="44">
        <f>SUM(U530:U539)</f>
        <v>0</v>
      </c>
      <c r="V529" s="44">
        <f>SUM(V530:V539)</f>
        <v>0</v>
      </c>
      <c r="W529" s="44">
        <f>SUM(W530:W539)</f>
        <v>0</v>
      </c>
      <c r="X529" s="44">
        <f>SUM(X530:X539)</f>
        <v>0</v>
      </c>
      <c r="Y529" s="44">
        <f t="shared" si="167"/>
        <v>0</v>
      </c>
      <c r="Z529" s="131">
        <f t="shared" si="168"/>
        <v>0</v>
      </c>
      <c r="AE529" s="44">
        <f>SUM(AE530:AE539)</f>
        <v>0</v>
      </c>
      <c r="AF529" s="44">
        <f>SUM(AF530:AF539)</f>
        <v>0</v>
      </c>
      <c r="AG529" s="44">
        <f>SUM(AG530:AG539)</f>
        <v>0</v>
      </c>
      <c r="AH529" s="44">
        <f>SUM(AH530:AH539)</f>
        <v>0</v>
      </c>
      <c r="AJ529" s="281" t="e">
        <f t="shared" si="169"/>
        <v>#N/A</v>
      </c>
    </row>
    <row r="530" spans="1:36" ht="19.5" hidden="1" customHeight="1" outlineLevel="2">
      <c r="A530" s="45" t="s">
        <v>2599</v>
      </c>
      <c r="B530" s="121" t="s">
        <v>472</v>
      </c>
      <c r="C530" s="41">
        <f t="shared" si="159"/>
        <v>119</v>
      </c>
      <c r="D530" s="41">
        <f t="shared" si="159"/>
        <v>0</v>
      </c>
      <c r="E530" s="41">
        <f t="shared" si="159"/>
        <v>0</v>
      </c>
      <c r="F530" s="41">
        <f t="shared" si="160"/>
        <v>119</v>
      </c>
      <c r="G530" s="41">
        <f t="shared" si="161"/>
        <v>0</v>
      </c>
      <c r="H530" s="130">
        <f t="shared" si="162"/>
        <v>0</v>
      </c>
      <c r="I530" s="41">
        <v>119</v>
      </c>
      <c r="J530" s="41"/>
      <c r="K530" s="37">
        <f t="shared" ref="K530:K539" si="171">SUM(AE530:AH530)</f>
        <v>0</v>
      </c>
      <c r="L530" s="41">
        <f t="shared" si="158"/>
        <v>119</v>
      </c>
      <c r="M530" s="41">
        <f t="shared" si="163"/>
        <v>0</v>
      </c>
      <c r="N530" s="130">
        <f t="shared" si="164"/>
        <v>0</v>
      </c>
      <c r="O530" s="41"/>
      <c r="P530" s="41"/>
      <c r="Q530" s="41"/>
      <c r="R530" s="41"/>
      <c r="S530" s="41">
        <f t="shared" si="165"/>
        <v>0</v>
      </c>
      <c r="T530" s="130">
        <f t="shared" si="166"/>
        <v>0</v>
      </c>
      <c r="U530" s="41"/>
      <c r="V530" s="41"/>
      <c r="W530" s="41"/>
      <c r="X530" s="41"/>
      <c r="Y530" s="41">
        <f t="shared" si="167"/>
        <v>0</v>
      </c>
      <c r="Z530" s="130">
        <f t="shared" si="168"/>
        <v>0</v>
      </c>
      <c r="AE530" s="41"/>
      <c r="AF530" s="41"/>
      <c r="AG530" s="41"/>
      <c r="AH530" s="41"/>
      <c r="AJ530" s="281" t="e">
        <f t="shared" si="169"/>
        <v>#N/A</v>
      </c>
    </row>
    <row r="531" spans="1:36" ht="19.5" hidden="1" customHeight="1" outlineLevel="2">
      <c r="A531" s="45" t="s">
        <v>2600</v>
      </c>
      <c r="B531" s="121" t="s">
        <v>473</v>
      </c>
      <c r="C531" s="41">
        <f t="shared" si="159"/>
        <v>0</v>
      </c>
      <c r="D531" s="41">
        <f t="shared" si="159"/>
        <v>0</v>
      </c>
      <c r="E531" s="41">
        <f t="shared" si="159"/>
        <v>0</v>
      </c>
      <c r="F531" s="41">
        <f t="shared" si="160"/>
        <v>0</v>
      </c>
      <c r="G531" s="41">
        <f t="shared" si="161"/>
        <v>0</v>
      </c>
      <c r="H531" s="130">
        <f t="shared" si="162"/>
        <v>0</v>
      </c>
      <c r="I531" s="41">
        <v>0</v>
      </c>
      <c r="J531" s="41"/>
      <c r="K531" s="37">
        <f t="shared" si="171"/>
        <v>0</v>
      </c>
      <c r="L531" s="41">
        <f t="shared" si="158"/>
        <v>0</v>
      </c>
      <c r="M531" s="41">
        <f t="shared" si="163"/>
        <v>0</v>
      </c>
      <c r="N531" s="130">
        <f t="shared" si="164"/>
        <v>0</v>
      </c>
      <c r="O531" s="41"/>
      <c r="P531" s="41"/>
      <c r="Q531" s="41"/>
      <c r="R531" s="41"/>
      <c r="S531" s="41">
        <f t="shared" si="165"/>
        <v>0</v>
      </c>
      <c r="T531" s="130">
        <f t="shared" si="166"/>
        <v>0</v>
      </c>
      <c r="U531" s="41"/>
      <c r="V531" s="41"/>
      <c r="W531" s="41"/>
      <c r="X531" s="41"/>
      <c r="Y531" s="41">
        <f t="shared" si="167"/>
        <v>0</v>
      </c>
      <c r="Z531" s="130">
        <f t="shared" si="168"/>
        <v>0</v>
      </c>
      <c r="AE531" s="41"/>
      <c r="AF531" s="41"/>
      <c r="AG531" s="41"/>
      <c r="AH531" s="41"/>
      <c r="AJ531" s="281" t="e">
        <f t="shared" si="169"/>
        <v>#N/A</v>
      </c>
    </row>
    <row r="532" spans="1:36" ht="19.5" hidden="1" customHeight="1" outlineLevel="2">
      <c r="A532" s="45" t="s">
        <v>2601</v>
      </c>
      <c r="B532" s="121" t="s">
        <v>474</v>
      </c>
      <c r="C532" s="41">
        <f t="shared" si="159"/>
        <v>3</v>
      </c>
      <c r="D532" s="41">
        <f t="shared" si="159"/>
        <v>0</v>
      </c>
      <c r="E532" s="41">
        <f t="shared" si="159"/>
        <v>0</v>
      </c>
      <c r="F532" s="41">
        <f t="shared" si="160"/>
        <v>3</v>
      </c>
      <c r="G532" s="41">
        <f t="shared" si="161"/>
        <v>0</v>
      </c>
      <c r="H532" s="130">
        <f t="shared" si="162"/>
        <v>0</v>
      </c>
      <c r="I532" s="41">
        <v>3</v>
      </c>
      <c r="J532" s="41"/>
      <c r="K532" s="37">
        <f t="shared" si="171"/>
        <v>0</v>
      </c>
      <c r="L532" s="41">
        <f t="shared" si="158"/>
        <v>3</v>
      </c>
      <c r="M532" s="41">
        <f t="shared" si="163"/>
        <v>0</v>
      </c>
      <c r="N532" s="130">
        <f t="shared" si="164"/>
        <v>0</v>
      </c>
      <c r="O532" s="41"/>
      <c r="P532" s="41"/>
      <c r="Q532" s="41"/>
      <c r="R532" s="41"/>
      <c r="S532" s="41">
        <f t="shared" si="165"/>
        <v>0</v>
      </c>
      <c r="T532" s="130">
        <f t="shared" si="166"/>
        <v>0</v>
      </c>
      <c r="U532" s="41"/>
      <c r="V532" s="41"/>
      <c r="W532" s="41"/>
      <c r="X532" s="41"/>
      <c r="Y532" s="41">
        <f t="shared" si="167"/>
        <v>0</v>
      </c>
      <c r="Z532" s="130">
        <f t="shared" si="168"/>
        <v>0</v>
      </c>
      <c r="AE532" s="41"/>
      <c r="AF532" s="41"/>
      <c r="AG532" s="41"/>
      <c r="AH532" s="41"/>
      <c r="AJ532" s="281" t="e">
        <f t="shared" si="169"/>
        <v>#N/A</v>
      </c>
    </row>
    <row r="533" spans="1:36" ht="19.5" hidden="1" customHeight="1" outlineLevel="2">
      <c r="A533" s="45" t="s">
        <v>2602</v>
      </c>
      <c r="B533" s="121" t="s">
        <v>836</v>
      </c>
      <c r="C533" s="41">
        <f t="shared" si="159"/>
        <v>0</v>
      </c>
      <c r="D533" s="41">
        <f t="shared" si="159"/>
        <v>0</v>
      </c>
      <c r="E533" s="41">
        <f t="shared" si="159"/>
        <v>0</v>
      </c>
      <c r="F533" s="41">
        <f t="shared" si="160"/>
        <v>0</v>
      </c>
      <c r="G533" s="41">
        <f t="shared" si="161"/>
        <v>0</v>
      </c>
      <c r="H533" s="130">
        <f t="shared" si="162"/>
        <v>0</v>
      </c>
      <c r="I533" s="41">
        <v>0</v>
      </c>
      <c r="J533" s="41"/>
      <c r="K533" s="37">
        <f t="shared" si="171"/>
        <v>0</v>
      </c>
      <c r="L533" s="41">
        <f t="shared" si="158"/>
        <v>0</v>
      </c>
      <c r="M533" s="41">
        <f t="shared" si="163"/>
        <v>0</v>
      </c>
      <c r="N533" s="130">
        <f t="shared" si="164"/>
        <v>0</v>
      </c>
      <c r="O533" s="41"/>
      <c r="P533" s="41"/>
      <c r="Q533" s="41"/>
      <c r="R533" s="41"/>
      <c r="S533" s="41">
        <f t="shared" si="165"/>
        <v>0</v>
      </c>
      <c r="T533" s="130">
        <f t="shared" si="166"/>
        <v>0</v>
      </c>
      <c r="U533" s="41"/>
      <c r="V533" s="41"/>
      <c r="W533" s="41"/>
      <c r="X533" s="41"/>
      <c r="Y533" s="41">
        <f t="shared" si="167"/>
        <v>0</v>
      </c>
      <c r="Z533" s="130">
        <f t="shared" si="168"/>
        <v>0</v>
      </c>
      <c r="AE533" s="41"/>
      <c r="AF533" s="41"/>
      <c r="AG533" s="41"/>
      <c r="AH533" s="41"/>
      <c r="AJ533" s="281" t="e">
        <f t="shared" si="169"/>
        <v>#N/A</v>
      </c>
    </row>
    <row r="534" spans="1:36" ht="19.5" hidden="1" customHeight="1" outlineLevel="2">
      <c r="A534" s="45" t="s">
        <v>2603</v>
      </c>
      <c r="B534" s="121" t="s">
        <v>837</v>
      </c>
      <c r="C534" s="41">
        <f t="shared" si="159"/>
        <v>143</v>
      </c>
      <c r="D534" s="41">
        <f t="shared" si="159"/>
        <v>0</v>
      </c>
      <c r="E534" s="41">
        <f t="shared" si="159"/>
        <v>0</v>
      </c>
      <c r="F534" s="41">
        <f t="shared" si="160"/>
        <v>143</v>
      </c>
      <c r="G534" s="41">
        <f t="shared" si="161"/>
        <v>0</v>
      </c>
      <c r="H534" s="130">
        <f t="shared" si="162"/>
        <v>0</v>
      </c>
      <c r="I534" s="41">
        <v>143</v>
      </c>
      <c r="J534" s="41"/>
      <c r="K534" s="37">
        <f t="shared" si="171"/>
        <v>0</v>
      </c>
      <c r="L534" s="41">
        <f t="shared" si="158"/>
        <v>143</v>
      </c>
      <c r="M534" s="41">
        <f t="shared" si="163"/>
        <v>0</v>
      </c>
      <c r="N534" s="130">
        <f t="shared" si="164"/>
        <v>0</v>
      </c>
      <c r="O534" s="41"/>
      <c r="P534" s="41"/>
      <c r="Q534" s="41"/>
      <c r="R534" s="41"/>
      <c r="S534" s="41">
        <f t="shared" si="165"/>
        <v>0</v>
      </c>
      <c r="T534" s="130">
        <f t="shared" si="166"/>
        <v>0</v>
      </c>
      <c r="U534" s="41"/>
      <c r="V534" s="41"/>
      <c r="W534" s="41"/>
      <c r="X534" s="41"/>
      <c r="Y534" s="41">
        <f t="shared" si="167"/>
        <v>0</v>
      </c>
      <c r="Z534" s="130">
        <f t="shared" si="168"/>
        <v>0</v>
      </c>
      <c r="AE534" s="41"/>
      <c r="AF534" s="41"/>
      <c r="AG534" s="41"/>
      <c r="AH534" s="41"/>
      <c r="AJ534" s="281" t="e">
        <f t="shared" si="169"/>
        <v>#N/A</v>
      </c>
    </row>
    <row r="535" spans="1:36" ht="19.5" hidden="1" customHeight="1" outlineLevel="2">
      <c r="A535" s="45" t="s">
        <v>2604</v>
      </c>
      <c r="B535" s="121" t="s">
        <v>838</v>
      </c>
      <c r="C535" s="41">
        <f t="shared" si="159"/>
        <v>0</v>
      </c>
      <c r="D535" s="41">
        <f t="shared" si="159"/>
        <v>0</v>
      </c>
      <c r="E535" s="41">
        <f t="shared" si="159"/>
        <v>0</v>
      </c>
      <c r="F535" s="41">
        <f t="shared" si="160"/>
        <v>0</v>
      </c>
      <c r="G535" s="41">
        <f t="shared" si="161"/>
        <v>0</v>
      </c>
      <c r="H535" s="130">
        <f t="shared" si="162"/>
        <v>0</v>
      </c>
      <c r="I535" s="41">
        <v>0</v>
      </c>
      <c r="J535" s="41"/>
      <c r="K535" s="37">
        <f t="shared" si="171"/>
        <v>0</v>
      </c>
      <c r="L535" s="41">
        <f t="shared" si="158"/>
        <v>0</v>
      </c>
      <c r="M535" s="41">
        <f t="shared" si="163"/>
        <v>0</v>
      </c>
      <c r="N535" s="130">
        <f t="shared" si="164"/>
        <v>0</v>
      </c>
      <c r="O535" s="41"/>
      <c r="P535" s="41"/>
      <c r="Q535" s="41"/>
      <c r="R535" s="41"/>
      <c r="S535" s="41">
        <f t="shared" si="165"/>
        <v>0</v>
      </c>
      <c r="T535" s="130">
        <f t="shared" si="166"/>
        <v>0</v>
      </c>
      <c r="U535" s="41"/>
      <c r="V535" s="41"/>
      <c r="W535" s="41"/>
      <c r="X535" s="41"/>
      <c r="Y535" s="41">
        <f t="shared" si="167"/>
        <v>0</v>
      </c>
      <c r="Z535" s="130">
        <f t="shared" si="168"/>
        <v>0</v>
      </c>
      <c r="AE535" s="41"/>
      <c r="AF535" s="41"/>
      <c r="AG535" s="41"/>
      <c r="AH535" s="41"/>
      <c r="AJ535" s="281" t="e">
        <f t="shared" si="169"/>
        <v>#N/A</v>
      </c>
    </row>
    <row r="536" spans="1:36" ht="19.5" hidden="1" customHeight="1" outlineLevel="2">
      <c r="A536" s="45" t="s">
        <v>2605</v>
      </c>
      <c r="B536" s="121" t="s">
        <v>839</v>
      </c>
      <c r="C536" s="41">
        <f t="shared" si="159"/>
        <v>118</v>
      </c>
      <c r="D536" s="41">
        <f t="shared" si="159"/>
        <v>0</v>
      </c>
      <c r="E536" s="41">
        <f t="shared" si="159"/>
        <v>0</v>
      </c>
      <c r="F536" s="41">
        <f t="shared" si="160"/>
        <v>118</v>
      </c>
      <c r="G536" s="41">
        <f t="shared" si="161"/>
        <v>0</v>
      </c>
      <c r="H536" s="130">
        <f t="shared" si="162"/>
        <v>0</v>
      </c>
      <c r="I536" s="41">
        <v>118</v>
      </c>
      <c r="J536" s="41"/>
      <c r="K536" s="37">
        <f t="shared" si="171"/>
        <v>0</v>
      </c>
      <c r="L536" s="41">
        <f t="shared" si="158"/>
        <v>118</v>
      </c>
      <c r="M536" s="41">
        <f t="shared" si="163"/>
        <v>0</v>
      </c>
      <c r="N536" s="130">
        <f t="shared" si="164"/>
        <v>0</v>
      </c>
      <c r="O536" s="41"/>
      <c r="P536" s="41"/>
      <c r="Q536" s="41"/>
      <c r="R536" s="41"/>
      <c r="S536" s="41">
        <f t="shared" si="165"/>
        <v>0</v>
      </c>
      <c r="T536" s="130">
        <f t="shared" si="166"/>
        <v>0</v>
      </c>
      <c r="U536" s="41"/>
      <c r="V536" s="41"/>
      <c r="W536" s="41"/>
      <c r="X536" s="41"/>
      <c r="Y536" s="41">
        <f t="shared" si="167"/>
        <v>0</v>
      </c>
      <c r="Z536" s="130">
        <f t="shared" si="168"/>
        <v>0</v>
      </c>
      <c r="AE536" s="41"/>
      <c r="AF536" s="41"/>
      <c r="AG536" s="41"/>
      <c r="AH536" s="41"/>
      <c r="AJ536" s="281" t="e">
        <f t="shared" si="169"/>
        <v>#N/A</v>
      </c>
    </row>
    <row r="537" spans="1:36" ht="19.5" hidden="1" customHeight="1" outlineLevel="2">
      <c r="A537" s="45" t="s">
        <v>2606</v>
      </c>
      <c r="B537" s="121" t="s">
        <v>840</v>
      </c>
      <c r="C537" s="41">
        <f t="shared" si="159"/>
        <v>321</v>
      </c>
      <c r="D537" s="41">
        <f t="shared" si="159"/>
        <v>0</v>
      </c>
      <c r="E537" s="41">
        <f t="shared" si="159"/>
        <v>0</v>
      </c>
      <c r="F537" s="41">
        <f t="shared" si="160"/>
        <v>321</v>
      </c>
      <c r="G537" s="41">
        <f t="shared" si="161"/>
        <v>0</v>
      </c>
      <c r="H537" s="130">
        <f t="shared" si="162"/>
        <v>0</v>
      </c>
      <c r="I537" s="41">
        <v>321</v>
      </c>
      <c r="J537" s="41"/>
      <c r="K537" s="37">
        <f t="shared" si="171"/>
        <v>0</v>
      </c>
      <c r="L537" s="41">
        <f t="shared" si="158"/>
        <v>321</v>
      </c>
      <c r="M537" s="41">
        <f t="shared" si="163"/>
        <v>0</v>
      </c>
      <c r="N537" s="130">
        <f t="shared" si="164"/>
        <v>0</v>
      </c>
      <c r="O537" s="41"/>
      <c r="P537" s="41"/>
      <c r="Q537" s="41"/>
      <c r="R537" s="41"/>
      <c r="S537" s="41">
        <f t="shared" si="165"/>
        <v>0</v>
      </c>
      <c r="T537" s="130">
        <f t="shared" si="166"/>
        <v>0</v>
      </c>
      <c r="U537" s="41">
        <v>0</v>
      </c>
      <c r="V537" s="41"/>
      <c r="W537" s="41"/>
      <c r="X537" s="41">
        <v>0</v>
      </c>
      <c r="Y537" s="41">
        <f t="shared" si="167"/>
        <v>0</v>
      </c>
      <c r="Z537" s="130">
        <f t="shared" si="168"/>
        <v>0</v>
      </c>
      <c r="AE537" s="41"/>
      <c r="AF537" s="41"/>
      <c r="AG537" s="41"/>
      <c r="AH537" s="41"/>
      <c r="AJ537" s="281" t="e">
        <f t="shared" si="169"/>
        <v>#N/A</v>
      </c>
    </row>
    <row r="538" spans="1:36" ht="19.5" hidden="1" customHeight="1" outlineLevel="2">
      <c r="A538" s="45" t="s">
        <v>2607</v>
      </c>
      <c r="B538" s="121" t="s">
        <v>841</v>
      </c>
      <c r="C538" s="41">
        <f t="shared" si="159"/>
        <v>0</v>
      </c>
      <c r="D538" s="41">
        <f t="shared" si="159"/>
        <v>0</v>
      </c>
      <c r="E538" s="41">
        <f t="shared" si="159"/>
        <v>0</v>
      </c>
      <c r="F538" s="41">
        <f t="shared" si="160"/>
        <v>0</v>
      </c>
      <c r="G538" s="41">
        <f t="shared" si="161"/>
        <v>0</v>
      </c>
      <c r="H538" s="130">
        <f t="shared" si="162"/>
        <v>0</v>
      </c>
      <c r="I538" s="41">
        <v>0</v>
      </c>
      <c r="J538" s="41"/>
      <c r="K538" s="37">
        <f t="shared" si="171"/>
        <v>0</v>
      </c>
      <c r="L538" s="41">
        <f t="shared" si="158"/>
        <v>0</v>
      </c>
      <c r="M538" s="41">
        <f t="shared" si="163"/>
        <v>0</v>
      </c>
      <c r="N538" s="130">
        <f t="shared" si="164"/>
        <v>0</v>
      </c>
      <c r="O538" s="41"/>
      <c r="P538" s="41"/>
      <c r="Q538" s="41"/>
      <c r="R538" s="41"/>
      <c r="S538" s="41">
        <f t="shared" si="165"/>
        <v>0</v>
      </c>
      <c r="T538" s="130">
        <f t="shared" si="166"/>
        <v>0</v>
      </c>
      <c r="U538" s="41"/>
      <c r="V538" s="41"/>
      <c r="W538" s="41"/>
      <c r="X538" s="41"/>
      <c r="Y538" s="41">
        <f t="shared" si="167"/>
        <v>0</v>
      </c>
      <c r="Z538" s="130">
        <f t="shared" si="168"/>
        <v>0</v>
      </c>
      <c r="AE538" s="41"/>
      <c r="AF538" s="41"/>
      <c r="AG538" s="41"/>
      <c r="AH538" s="41"/>
      <c r="AJ538" s="281" t="e">
        <f t="shared" si="169"/>
        <v>#N/A</v>
      </c>
    </row>
    <row r="539" spans="1:36" ht="19.5" hidden="1" customHeight="1" outlineLevel="2">
      <c r="A539" s="45" t="s">
        <v>2608</v>
      </c>
      <c r="B539" s="121" t="s">
        <v>842</v>
      </c>
      <c r="C539" s="41">
        <f t="shared" si="159"/>
        <v>310</v>
      </c>
      <c r="D539" s="41">
        <f t="shared" si="159"/>
        <v>0</v>
      </c>
      <c r="E539" s="41">
        <f t="shared" si="159"/>
        <v>0</v>
      </c>
      <c r="F539" s="41">
        <f t="shared" si="160"/>
        <v>310</v>
      </c>
      <c r="G539" s="41">
        <f t="shared" si="161"/>
        <v>0</v>
      </c>
      <c r="H539" s="130">
        <f t="shared" si="162"/>
        <v>0</v>
      </c>
      <c r="I539" s="41">
        <v>310</v>
      </c>
      <c r="J539" s="41"/>
      <c r="K539" s="37">
        <f t="shared" si="171"/>
        <v>0</v>
      </c>
      <c r="L539" s="41">
        <f t="shared" si="158"/>
        <v>310</v>
      </c>
      <c r="M539" s="41">
        <f t="shared" si="163"/>
        <v>0</v>
      </c>
      <c r="N539" s="130">
        <f t="shared" si="164"/>
        <v>0</v>
      </c>
      <c r="O539" s="41"/>
      <c r="P539" s="41"/>
      <c r="Q539" s="41"/>
      <c r="R539" s="41"/>
      <c r="S539" s="41">
        <f t="shared" si="165"/>
        <v>0</v>
      </c>
      <c r="T539" s="130">
        <f t="shared" si="166"/>
        <v>0</v>
      </c>
      <c r="U539" s="41"/>
      <c r="V539" s="41"/>
      <c r="W539" s="41"/>
      <c r="X539" s="41"/>
      <c r="Y539" s="41">
        <f t="shared" si="167"/>
        <v>0</v>
      </c>
      <c r="Z539" s="130">
        <f t="shared" si="168"/>
        <v>0</v>
      </c>
      <c r="AE539" s="41"/>
      <c r="AF539" s="41"/>
      <c r="AG539" s="41"/>
      <c r="AH539" s="41"/>
      <c r="AJ539" s="281">
        <f t="shared" si="169"/>
        <v>-2</v>
      </c>
    </row>
    <row r="540" spans="1:36" ht="19.5" hidden="1" customHeight="1" outlineLevel="1" collapsed="1">
      <c r="A540" s="43" t="s">
        <v>2609</v>
      </c>
      <c r="B540" s="121" t="s">
        <v>843</v>
      </c>
      <c r="C540" s="44">
        <f t="shared" si="159"/>
        <v>4086</v>
      </c>
      <c r="D540" s="44">
        <f t="shared" si="159"/>
        <v>0</v>
      </c>
      <c r="E540" s="44">
        <f t="shared" si="159"/>
        <v>0</v>
      </c>
      <c r="F540" s="44">
        <f t="shared" si="160"/>
        <v>4086</v>
      </c>
      <c r="G540" s="44">
        <f t="shared" si="161"/>
        <v>0</v>
      </c>
      <c r="H540" s="131">
        <f t="shared" si="162"/>
        <v>0</v>
      </c>
      <c r="I540" s="44">
        <f>SUM(I541:I550)</f>
        <v>4086</v>
      </c>
      <c r="J540" s="44">
        <f>SUM(J541:J550)</f>
        <v>0</v>
      </c>
      <c r="K540" s="44">
        <f>SUM(K541:K550)</f>
        <v>0</v>
      </c>
      <c r="L540" s="44">
        <f t="shared" si="158"/>
        <v>4086</v>
      </c>
      <c r="M540" s="44">
        <f t="shared" si="163"/>
        <v>0</v>
      </c>
      <c r="N540" s="131">
        <f t="shared" si="164"/>
        <v>0</v>
      </c>
      <c r="O540" s="44">
        <f>SUM(O541:O550)</f>
        <v>0</v>
      </c>
      <c r="P540" s="44">
        <f>SUM(P541:P550)</f>
        <v>0</v>
      </c>
      <c r="Q540" s="44">
        <f>SUM(Q541:Q550)</f>
        <v>0</v>
      </c>
      <c r="R540" s="44">
        <f>SUM(R541:R550)</f>
        <v>0</v>
      </c>
      <c r="S540" s="44">
        <f t="shared" si="165"/>
        <v>0</v>
      </c>
      <c r="T540" s="131">
        <f t="shared" si="166"/>
        <v>0</v>
      </c>
      <c r="U540" s="44">
        <f>SUM(U541:U550)</f>
        <v>0</v>
      </c>
      <c r="V540" s="44">
        <f>SUM(V541:V550)</f>
        <v>0</v>
      </c>
      <c r="W540" s="44">
        <f>SUM(W541:W550)</f>
        <v>0</v>
      </c>
      <c r="X540" s="44">
        <f>SUM(X541:X550)</f>
        <v>0</v>
      </c>
      <c r="Y540" s="44">
        <f t="shared" si="167"/>
        <v>0</v>
      </c>
      <c r="Z540" s="131">
        <f t="shared" si="168"/>
        <v>0</v>
      </c>
      <c r="AE540" s="44">
        <f>SUM(AE541:AE550)</f>
        <v>0</v>
      </c>
      <c r="AF540" s="44">
        <f>SUM(AF541:AF550)</f>
        <v>0</v>
      </c>
      <c r="AG540" s="44">
        <f>SUM(AG541:AG550)</f>
        <v>0</v>
      </c>
      <c r="AH540" s="44">
        <f>SUM(AH541:AH550)</f>
        <v>0</v>
      </c>
      <c r="AJ540" s="281" t="e">
        <f t="shared" si="169"/>
        <v>#N/A</v>
      </c>
    </row>
    <row r="541" spans="1:36" ht="19.5" hidden="1" customHeight="1" outlineLevel="2">
      <c r="A541" s="45" t="s">
        <v>2610</v>
      </c>
      <c r="B541" s="121" t="s">
        <v>472</v>
      </c>
      <c r="C541" s="41">
        <f t="shared" si="159"/>
        <v>331</v>
      </c>
      <c r="D541" s="41">
        <f t="shared" si="159"/>
        <v>0</v>
      </c>
      <c r="E541" s="41">
        <f t="shared" si="159"/>
        <v>0</v>
      </c>
      <c r="F541" s="41">
        <f t="shared" si="160"/>
        <v>331</v>
      </c>
      <c r="G541" s="41">
        <f t="shared" si="161"/>
        <v>0</v>
      </c>
      <c r="H541" s="130">
        <f t="shared" si="162"/>
        <v>0</v>
      </c>
      <c r="I541" s="41">
        <v>331</v>
      </c>
      <c r="J541" s="41"/>
      <c r="K541" s="37">
        <f t="shared" ref="K541:K550" si="172">SUM(AE541:AH541)</f>
        <v>0</v>
      </c>
      <c r="L541" s="41">
        <f t="shared" si="158"/>
        <v>331</v>
      </c>
      <c r="M541" s="41">
        <f t="shared" si="163"/>
        <v>0</v>
      </c>
      <c r="N541" s="130">
        <f t="shared" si="164"/>
        <v>0</v>
      </c>
      <c r="O541" s="41"/>
      <c r="P541" s="41"/>
      <c r="Q541" s="41"/>
      <c r="R541" s="41"/>
      <c r="S541" s="41">
        <f t="shared" si="165"/>
        <v>0</v>
      </c>
      <c r="T541" s="130">
        <f t="shared" si="166"/>
        <v>0</v>
      </c>
      <c r="U541" s="41">
        <v>0</v>
      </c>
      <c r="V541" s="41"/>
      <c r="W541" s="41"/>
      <c r="X541" s="41">
        <v>0</v>
      </c>
      <c r="Y541" s="41">
        <f t="shared" si="167"/>
        <v>0</v>
      </c>
      <c r="Z541" s="130">
        <f t="shared" si="168"/>
        <v>0</v>
      </c>
      <c r="AE541" s="41"/>
      <c r="AF541" s="41"/>
      <c r="AG541" s="41"/>
      <c r="AH541" s="41"/>
      <c r="AJ541" s="281" t="e">
        <f t="shared" si="169"/>
        <v>#N/A</v>
      </c>
    </row>
    <row r="542" spans="1:36" ht="19.5" hidden="1" customHeight="1" outlineLevel="2">
      <c r="A542" s="45" t="s">
        <v>2611</v>
      </c>
      <c r="B542" s="121" t="s">
        <v>473</v>
      </c>
      <c r="C542" s="41">
        <f t="shared" si="159"/>
        <v>0</v>
      </c>
      <c r="D542" s="41">
        <f t="shared" si="159"/>
        <v>0</v>
      </c>
      <c r="E542" s="41">
        <f t="shared" si="159"/>
        <v>0</v>
      </c>
      <c r="F542" s="41">
        <f t="shared" si="160"/>
        <v>0</v>
      </c>
      <c r="G542" s="41">
        <f t="shared" si="161"/>
        <v>0</v>
      </c>
      <c r="H542" s="130">
        <f t="shared" si="162"/>
        <v>0</v>
      </c>
      <c r="I542" s="41">
        <v>0</v>
      </c>
      <c r="J542" s="41"/>
      <c r="K542" s="37">
        <f t="shared" si="172"/>
        <v>0</v>
      </c>
      <c r="L542" s="41">
        <f t="shared" si="158"/>
        <v>0</v>
      </c>
      <c r="M542" s="41">
        <f t="shared" si="163"/>
        <v>0</v>
      </c>
      <c r="N542" s="130">
        <f t="shared" si="164"/>
        <v>0</v>
      </c>
      <c r="O542" s="41"/>
      <c r="P542" s="41"/>
      <c r="Q542" s="41"/>
      <c r="R542" s="41"/>
      <c r="S542" s="41">
        <f t="shared" si="165"/>
        <v>0</v>
      </c>
      <c r="T542" s="130">
        <f t="shared" si="166"/>
        <v>0</v>
      </c>
      <c r="U542" s="41">
        <v>0</v>
      </c>
      <c r="V542" s="41"/>
      <c r="W542" s="41"/>
      <c r="X542" s="41">
        <v>0</v>
      </c>
      <c r="Y542" s="41">
        <f t="shared" si="167"/>
        <v>0</v>
      </c>
      <c r="Z542" s="130">
        <f t="shared" si="168"/>
        <v>0</v>
      </c>
      <c r="AE542" s="41"/>
      <c r="AF542" s="41"/>
      <c r="AG542" s="41"/>
      <c r="AH542" s="41"/>
      <c r="AJ542" s="281" t="e">
        <f t="shared" si="169"/>
        <v>#N/A</v>
      </c>
    </row>
    <row r="543" spans="1:36" ht="19.5" hidden="1" customHeight="1" outlineLevel="2">
      <c r="A543" s="45" t="s">
        <v>2612</v>
      </c>
      <c r="B543" s="121" t="s">
        <v>474</v>
      </c>
      <c r="C543" s="41">
        <f t="shared" si="159"/>
        <v>0</v>
      </c>
      <c r="D543" s="41">
        <f t="shared" si="159"/>
        <v>0</v>
      </c>
      <c r="E543" s="41">
        <f t="shared" si="159"/>
        <v>0</v>
      </c>
      <c r="F543" s="41">
        <f t="shared" si="160"/>
        <v>0</v>
      </c>
      <c r="G543" s="41">
        <f t="shared" si="161"/>
        <v>0</v>
      </c>
      <c r="H543" s="130">
        <f t="shared" si="162"/>
        <v>0</v>
      </c>
      <c r="I543" s="41">
        <v>0</v>
      </c>
      <c r="J543" s="41"/>
      <c r="K543" s="37">
        <f t="shared" si="172"/>
        <v>0</v>
      </c>
      <c r="L543" s="41">
        <f t="shared" si="158"/>
        <v>0</v>
      </c>
      <c r="M543" s="41">
        <f t="shared" si="163"/>
        <v>0</v>
      </c>
      <c r="N543" s="130">
        <f t="shared" si="164"/>
        <v>0</v>
      </c>
      <c r="O543" s="41"/>
      <c r="P543" s="41"/>
      <c r="Q543" s="41"/>
      <c r="R543" s="41"/>
      <c r="S543" s="41">
        <f t="shared" si="165"/>
        <v>0</v>
      </c>
      <c r="T543" s="130">
        <f t="shared" si="166"/>
        <v>0</v>
      </c>
      <c r="U543" s="41">
        <v>0</v>
      </c>
      <c r="V543" s="41"/>
      <c r="W543" s="41"/>
      <c r="X543" s="41">
        <v>0</v>
      </c>
      <c r="Y543" s="41">
        <f t="shared" si="167"/>
        <v>0</v>
      </c>
      <c r="Z543" s="130">
        <f t="shared" si="168"/>
        <v>0</v>
      </c>
      <c r="AE543" s="41"/>
      <c r="AF543" s="41"/>
      <c r="AG543" s="41"/>
      <c r="AH543" s="41"/>
      <c r="AJ543" s="281" t="e">
        <f t="shared" si="169"/>
        <v>#N/A</v>
      </c>
    </row>
    <row r="544" spans="1:36" ht="19.5" hidden="1" customHeight="1" outlineLevel="2">
      <c r="A544" s="45" t="s">
        <v>2613</v>
      </c>
      <c r="B544" s="121" t="s">
        <v>844</v>
      </c>
      <c r="C544" s="41">
        <f t="shared" si="159"/>
        <v>10</v>
      </c>
      <c r="D544" s="41">
        <f t="shared" si="159"/>
        <v>0</v>
      </c>
      <c r="E544" s="41">
        <f t="shared" si="159"/>
        <v>0</v>
      </c>
      <c r="F544" s="41">
        <f t="shared" si="160"/>
        <v>10</v>
      </c>
      <c r="G544" s="41">
        <f t="shared" si="161"/>
        <v>0</v>
      </c>
      <c r="H544" s="130">
        <f t="shared" si="162"/>
        <v>0</v>
      </c>
      <c r="I544" s="41">
        <v>10</v>
      </c>
      <c r="J544" s="41"/>
      <c r="K544" s="37">
        <f t="shared" si="172"/>
        <v>0</v>
      </c>
      <c r="L544" s="41">
        <f t="shared" si="158"/>
        <v>10</v>
      </c>
      <c r="M544" s="41">
        <f t="shared" si="163"/>
        <v>0</v>
      </c>
      <c r="N544" s="130">
        <f t="shared" si="164"/>
        <v>0</v>
      </c>
      <c r="O544" s="41"/>
      <c r="P544" s="41"/>
      <c r="Q544" s="41"/>
      <c r="R544" s="41"/>
      <c r="S544" s="41">
        <f t="shared" si="165"/>
        <v>0</v>
      </c>
      <c r="T544" s="130">
        <f t="shared" si="166"/>
        <v>0</v>
      </c>
      <c r="U544" s="41">
        <v>0</v>
      </c>
      <c r="V544" s="41"/>
      <c r="W544" s="41"/>
      <c r="X544" s="41">
        <v>0</v>
      </c>
      <c r="Y544" s="41">
        <f t="shared" si="167"/>
        <v>0</v>
      </c>
      <c r="Z544" s="130">
        <f t="shared" si="168"/>
        <v>0</v>
      </c>
      <c r="AE544" s="41"/>
      <c r="AF544" s="41"/>
      <c r="AG544" s="41"/>
      <c r="AH544" s="41"/>
      <c r="AJ544" s="281" t="e">
        <f t="shared" si="169"/>
        <v>#N/A</v>
      </c>
    </row>
    <row r="545" spans="1:36" ht="19.5" hidden="1" customHeight="1" outlineLevel="2">
      <c r="A545" s="45" t="s">
        <v>2614</v>
      </c>
      <c r="B545" s="121" t="s">
        <v>845</v>
      </c>
      <c r="C545" s="41">
        <f t="shared" si="159"/>
        <v>2330</v>
      </c>
      <c r="D545" s="41">
        <f t="shared" si="159"/>
        <v>0</v>
      </c>
      <c r="E545" s="41">
        <f t="shared" si="159"/>
        <v>0</v>
      </c>
      <c r="F545" s="41">
        <f t="shared" si="160"/>
        <v>2330</v>
      </c>
      <c r="G545" s="41">
        <f t="shared" si="161"/>
        <v>0</v>
      </c>
      <c r="H545" s="130">
        <f t="shared" si="162"/>
        <v>0</v>
      </c>
      <c r="I545" s="41">
        <v>2330</v>
      </c>
      <c r="J545" s="41"/>
      <c r="K545" s="37">
        <f t="shared" si="172"/>
        <v>0</v>
      </c>
      <c r="L545" s="41">
        <f t="shared" si="158"/>
        <v>2330</v>
      </c>
      <c r="M545" s="41">
        <f t="shared" si="163"/>
        <v>0</v>
      </c>
      <c r="N545" s="130">
        <f t="shared" si="164"/>
        <v>0</v>
      </c>
      <c r="O545" s="41"/>
      <c r="P545" s="41"/>
      <c r="Q545" s="41"/>
      <c r="R545" s="41"/>
      <c r="S545" s="41">
        <f t="shared" si="165"/>
        <v>0</v>
      </c>
      <c r="T545" s="130">
        <f t="shared" si="166"/>
        <v>0</v>
      </c>
      <c r="U545" s="41">
        <v>0</v>
      </c>
      <c r="V545" s="41"/>
      <c r="W545" s="41"/>
      <c r="X545" s="41">
        <v>0</v>
      </c>
      <c r="Y545" s="41">
        <f t="shared" si="167"/>
        <v>0</v>
      </c>
      <c r="Z545" s="130">
        <f t="shared" si="168"/>
        <v>0</v>
      </c>
      <c r="AE545" s="41"/>
      <c r="AF545" s="41"/>
      <c r="AG545" s="41"/>
      <c r="AH545" s="41"/>
      <c r="AJ545" s="281" t="e">
        <f t="shared" si="169"/>
        <v>#N/A</v>
      </c>
    </row>
    <row r="546" spans="1:36" ht="19.5" hidden="1" customHeight="1" outlineLevel="2">
      <c r="A546" s="45" t="s">
        <v>2615</v>
      </c>
      <c r="B546" s="121" t="s">
        <v>846</v>
      </c>
      <c r="C546" s="41">
        <f t="shared" si="159"/>
        <v>148</v>
      </c>
      <c r="D546" s="41">
        <f t="shared" si="159"/>
        <v>0</v>
      </c>
      <c r="E546" s="41">
        <f t="shared" si="159"/>
        <v>0</v>
      </c>
      <c r="F546" s="41">
        <f t="shared" si="160"/>
        <v>148</v>
      </c>
      <c r="G546" s="41">
        <f t="shared" si="161"/>
        <v>0</v>
      </c>
      <c r="H546" s="130">
        <f t="shared" si="162"/>
        <v>0</v>
      </c>
      <c r="I546" s="41">
        <v>148</v>
      </c>
      <c r="J546" s="41"/>
      <c r="K546" s="37">
        <f t="shared" si="172"/>
        <v>0</v>
      </c>
      <c r="L546" s="41">
        <f t="shared" si="158"/>
        <v>148</v>
      </c>
      <c r="M546" s="41">
        <f t="shared" si="163"/>
        <v>0</v>
      </c>
      <c r="N546" s="130">
        <f t="shared" si="164"/>
        <v>0</v>
      </c>
      <c r="O546" s="41"/>
      <c r="P546" s="41"/>
      <c r="Q546" s="41"/>
      <c r="R546" s="41"/>
      <c r="S546" s="41">
        <f t="shared" si="165"/>
        <v>0</v>
      </c>
      <c r="T546" s="130">
        <f t="shared" si="166"/>
        <v>0</v>
      </c>
      <c r="U546" s="41">
        <v>0</v>
      </c>
      <c r="V546" s="41"/>
      <c r="W546" s="41"/>
      <c r="X546" s="41">
        <v>0</v>
      </c>
      <c r="Y546" s="41">
        <f t="shared" si="167"/>
        <v>0</v>
      </c>
      <c r="Z546" s="130">
        <f t="shared" si="168"/>
        <v>0</v>
      </c>
      <c r="AE546" s="41"/>
      <c r="AF546" s="41"/>
      <c r="AG546" s="41"/>
      <c r="AH546" s="41"/>
      <c r="AJ546" s="281" t="e">
        <f t="shared" si="169"/>
        <v>#N/A</v>
      </c>
    </row>
    <row r="547" spans="1:36" ht="19.5" hidden="1" customHeight="1" outlineLevel="2">
      <c r="A547" s="45" t="s">
        <v>2616</v>
      </c>
      <c r="B547" s="121" t="s">
        <v>847</v>
      </c>
      <c r="C547" s="41">
        <f t="shared" si="159"/>
        <v>0</v>
      </c>
      <c r="D547" s="41">
        <f t="shared" si="159"/>
        <v>0</v>
      </c>
      <c r="E547" s="41">
        <f t="shared" si="159"/>
        <v>0</v>
      </c>
      <c r="F547" s="41">
        <f t="shared" si="160"/>
        <v>0</v>
      </c>
      <c r="G547" s="41">
        <f t="shared" si="161"/>
        <v>0</v>
      </c>
      <c r="H547" s="130">
        <f t="shared" si="162"/>
        <v>0</v>
      </c>
      <c r="I547" s="41">
        <v>0</v>
      </c>
      <c r="J547" s="41"/>
      <c r="K547" s="37">
        <f t="shared" si="172"/>
        <v>0</v>
      </c>
      <c r="L547" s="41">
        <f t="shared" si="158"/>
        <v>0</v>
      </c>
      <c r="M547" s="41">
        <f t="shared" si="163"/>
        <v>0</v>
      </c>
      <c r="N547" s="130">
        <f t="shared" si="164"/>
        <v>0</v>
      </c>
      <c r="O547" s="41"/>
      <c r="P547" s="41"/>
      <c r="Q547" s="41"/>
      <c r="R547" s="41"/>
      <c r="S547" s="41">
        <f t="shared" si="165"/>
        <v>0</v>
      </c>
      <c r="T547" s="130">
        <f t="shared" si="166"/>
        <v>0</v>
      </c>
      <c r="U547" s="41">
        <v>0</v>
      </c>
      <c r="V547" s="41"/>
      <c r="W547" s="41"/>
      <c r="X547" s="41">
        <v>0</v>
      </c>
      <c r="Y547" s="41">
        <f t="shared" si="167"/>
        <v>0</v>
      </c>
      <c r="Z547" s="130">
        <f t="shared" si="168"/>
        <v>0</v>
      </c>
      <c r="AE547" s="41"/>
      <c r="AF547" s="41"/>
      <c r="AG547" s="41"/>
      <c r="AH547" s="41"/>
      <c r="AJ547" s="281" t="e">
        <f t="shared" si="169"/>
        <v>#N/A</v>
      </c>
    </row>
    <row r="548" spans="1:36" ht="19.5" hidden="1" customHeight="1" outlineLevel="2">
      <c r="A548" s="45" t="s">
        <v>2617</v>
      </c>
      <c r="B548" s="121" t="s">
        <v>848</v>
      </c>
      <c r="C548" s="41">
        <f t="shared" si="159"/>
        <v>1102</v>
      </c>
      <c r="D548" s="41">
        <f t="shared" si="159"/>
        <v>0</v>
      </c>
      <c r="E548" s="41">
        <f t="shared" si="159"/>
        <v>0</v>
      </c>
      <c r="F548" s="41">
        <f t="shared" si="160"/>
        <v>1102</v>
      </c>
      <c r="G548" s="41">
        <f t="shared" si="161"/>
        <v>0</v>
      </c>
      <c r="H548" s="130">
        <f t="shared" si="162"/>
        <v>0</v>
      </c>
      <c r="I548" s="41">
        <v>1102</v>
      </c>
      <c r="J548" s="41"/>
      <c r="K548" s="37">
        <f t="shared" si="172"/>
        <v>0</v>
      </c>
      <c r="L548" s="41">
        <f t="shared" si="158"/>
        <v>1102</v>
      </c>
      <c r="M548" s="41">
        <f t="shared" si="163"/>
        <v>0</v>
      </c>
      <c r="N548" s="130">
        <f t="shared" si="164"/>
        <v>0</v>
      </c>
      <c r="O548" s="41"/>
      <c r="P548" s="41"/>
      <c r="Q548" s="41"/>
      <c r="R548" s="41"/>
      <c r="S548" s="41">
        <f t="shared" si="165"/>
        <v>0</v>
      </c>
      <c r="T548" s="130">
        <f t="shared" si="166"/>
        <v>0</v>
      </c>
      <c r="U548" s="41">
        <v>0</v>
      </c>
      <c r="V548" s="41"/>
      <c r="W548" s="41"/>
      <c r="X548" s="41">
        <v>0</v>
      </c>
      <c r="Y548" s="41">
        <f t="shared" si="167"/>
        <v>0</v>
      </c>
      <c r="Z548" s="130">
        <f t="shared" si="168"/>
        <v>0</v>
      </c>
      <c r="AE548" s="41"/>
      <c r="AF548" s="41"/>
      <c r="AG548" s="41"/>
      <c r="AH548" s="41"/>
      <c r="AJ548" s="281" t="e">
        <f t="shared" si="169"/>
        <v>#N/A</v>
      </c>
    </row>
    <row r="549" spans="1:36" ht="19.5" hidden="1" customHeight="1" outlineLevel="2">
      <c r="A549" s="45" t="s">
        <v>2618</v>
      </c>
      <c r="B549" s="121" t="s">
        <v>849</v>
      </c>
      <c r="C549" s="41">
        <f t="shared" si="159"/>
        <v>1</v>
      </c>
      <c r="D549" s="41">
        <f t="shared" si="159"/>
        <v>0</v>
      </c>
      <c r="E549" s="41">
        <f t="shared" si="159"/>
        <v>0</v>
      </c>
      <c r="F549" s="41">
        <f t="shared" si="160"/>
        <v>1</v>
      </c>
      <c r="G549" s="41">
        <f t="shared" si="161"/>
        <v>0</v>
      </c>
      <c r="H549" s="130">
        <f t="shared" si="162"/>
        <v>0</v>
      </c>
      <c r="I549" s="41">
        <v>1</v>
      </c>
      <c r="J549" s="41">
        <f>SUM(J550:J550)</f>
        <v>0</v>
      </c>
      <c r="K549" s="37">
        <f t="shared" si="172"/>
        <v>0</v>
      </c>
      <c r="L549" s="41">
        <f t="shared" si="158"/>
        <v>1</v>
      </c>
      <c r="M549" s="41">
        <f t="shared" si="163"/>
        <v>0</v>
      </c>
      <c r="N549" s="130">
        <f t="shared" si="164"/>
        <v>0</v>
      </c>
      <c r="O549" s="41">
        <f>SUM(O550:O550)</f>
        <v>0</v>
      </c>
      <c r="P549" s="41">
        <f>SUM(P550:P550)</f>
        <v>0</v>
      </c>
      <c r="Q549" s="41">
        <f>SUM(Q550:Q550)</f>
        <v>0</v>
      </c>
      <c r="R549" s="41">
        <f>SUM(R550:R550)</f>
        <v>0</v>
      </c>
      <c r="S549" s="41">
        <f t="shared" si="165"/>
        <v>0</v>
      </c>
      <c r="T549" s="130">
        <f t="shared" si="166"/>
        <v>0</v>
      </c>
      <c r="U549" s="41">
        <v>0</v>
      </c>
      <c r="V549" s="41">
        <f>SUM(V550:V550)</f>
        <v>0</v>
      </c>
      <c r="W549" s="41">
        <f>SUM(W550:W550)</f>
        <v>0</v>
      </c>
      <c r="X549" s="41">
        <v>0</v>
      </c>
      <c r="Y549" s="41">
        <f t="shared" si="167"/>
        <v>0</v>
      </c>
      <c r="Z549" s="130">
        <f t="shared" si="168"/>
        <v>0</v>
      </c>
      <c r="AE549" s="41">
        <f>SUM(AE550:AE550)</f>
        <v>0</v>
      </c>
      <c r="AF549" s="41">
        <f>SUM(AF550:AF550)</f>
        <v>0</v>
      </c>
      <c r="AG549" s="41">
        <f>SUM(AG550:AG550)</f>
        <v>0</v>
      </c>
      <c r="AH549" s="41">
        <f>SUM(AH550:AH550)</f>
        <v>0</v>
      </c>
      <c r="AJ549" s="281" t="e">
        <f t="shared" si="169"/>
        <v>#N/A</v>
      </c>
    </row>
    <row r="550" spans="1:36" ht="19.5" hidden="1" customHeight="1" outlineLevel="2">
      <c r="A550" s="45" t="s">
        <v>2619</v>
      </c>
      <c r="B550" s="121" t="s">
        <v>850</v>
      </c>
      <c r="C550" s="41">
        <f t="shared" si="159"/>
        <v>164</v>
      </c>
      <c r="D550" s="41">
        <f t="shared" si="159"/>
        <v>0</v>
      </c>
      <c r="E550" s="41">
        <f t="shared" si="159"/>
        <v>0</v>
      </c>
      <c r="F550" s="41">
        <f t="shared" si="160"/>
        <v>164</v>
      </c>
      <c r="G550" s="41">
        <f t="shared" si="161"/>
        <v>0</v>
      </c>
      <c r="H550" s="130">
        <f t="shared" si="162"/>
        <v>0</v>
      </c>
      <c r="I550" s="41">
        <v>164</v>
      </c>
      <c r="J550" s="41"/>
      <c r="K550" s="37">
        <f t="shared" si="172"/>
        <v>0</v>
      </c>
      <c r="L550" s="41">
        <f t="shared" si="158"/>
        <v>164</v>
      </c>
      <c r="M550" s="41">
        <f t="shared" si="163"/>
        <v>0</v>
      </c>
      <c r="N550" s="130">
        <f t="shared" si="164"/>
        <v>0</v>
      </c>
      <c r="O550" s="41"/>
      <c r="P550" s="41"/>
      <c r="Q550" s="41"/>
      <c r="R550" s="41"/>
      <c r="S550" s="41">
        <f t="shared" si="165"/>
        <v>0</v>
      </c>
      <c r="T550" s="130">
        <f t="shared" si="166"/>
        <v>0</v>
      </c>
      <c r="U550" s="41">
        <v>0</v>
      </c>
      <c r="V550" s="41"/>
      <c r="W550" s="41"/>
      <c r="X550" s="41">
        <v>0</v>
      </c>
      <c r="Y550" s="41">
        <f t="shared" si="167"/>
        <v>0</v>
      </c>
      <c r="Z550" s="130">
        <f t="shared" si="168"/>
        <v>0</v>
      </c>
      <c r="AE550" s="41"/>
      <c r="AF550" s="41"/>
      <c r="AG550" s="41"/>
      <c r="AH550" s="41"/>
      <c r="AJ550" s="281">
        <f t="shared" si="169"/>
        <v>-16</v>
      </c>
    </row>
    <row r="551" spans="1:36" ht="19.5" hidden="1" customHeight="1" outlineLevel="1" collapsed="1">
      <c r="A551" s="43" t="s">
        <v>2620</v>
      </c>
      <c r="B551" s="121" t="s">
        <v>851</v>
      </c>
      <c r="C551" s="44">
        <f t="shared" si="159"/>
        <v>1466</v>
      </c>
      <c r="D551" s="44">
        <f t="shared" si="159"/>
        <v>0</v>
      </c>
      <c r="E551" s="44">
        <f t="shared" si="159"/>
        <v>0</v>
      </c>
      <c r="F551" s="44">
        <f t="shared" si="160"/>
        <v>1466</v>
      </c>
      <c r="G551" s="44">
        <f t="shared" si="161"/>
        <v>0</v>
      </c>
      <c r="H551" s="131">
        <f t="shared" si="162"/>
        <v>0</v>
      </c>
      <c r="I551" s="44">
        <f>SUM(I552:I554)</f>
        <v>1391</v>
      </c>
      <c r="J551" s="44">
        <f>SUM(J552:J554)</f>
        <v>0</v>
      </c>
      <c r="K551" s="44">
        <f>SUM(K552:K554)</f>
        <v>0</v>
      </c>
      <c r="L551" s="44">
        <f t="shared" si="158"/>
        <v>1391</v>
      </c>
      <c r="M551" s="44">
        <f t="shared" si="163"/>
        <v>0</v>
      </c>
      <c r="N551" s="131">
        <f t="shared" si="164"/>
        <v>0</v>
      </c>
      <c r="O551" s="44">
        <f>SUM(O552:O554)</f>
        <v>0</v>
      </c>
      <c r="P551" s="44">
        <f>SUM(P552:P554)</f>
        <v>0</v>
      </c>
      <c r="Q551" s="44">
        <f>SUM(Q552:Q554)</f>
        <v>0</v>
      </c>
      <c r="R551" s="44">
        <f>SUM(R552:R554)</f>
        <v>0</v>
      </c>
      <c r="S551" s="44">
        <f t="shared" si="165"/>
        <v>0</v>
      </c>
      <c r="T551" s="131">
        <f t="shared" si="166"/>
        <v>0</v>
      </c>
      <c r="U551" s="44">
        <f>SUM(U552:U554)</f>
        <v>75</v>
      </c>
      <c r="V551" s="44">
        <f>SUM(V552:V554)</f>
        <v>0</v>
      </c>
      <c r="W551" s="44">
        <f>SUM(W552:W554)</f>
        <v>0</v>
      </c>
      <c r="X551" s="44">
        <f>SUM(X552:X554)</f>
        <v>75</v>
      </c>
      <c r="Y551" s="44">
        <f t="shared" si="167"/>
        <v>0</v>
      </c>
      <c r="Z551" s="131">
        <f t="shared" si="168"/>
        <v>0</v>
      </c>
      <c r="AE551" s="44">
        <f>SUM(AE552:AE554)</f>
        <v>0</v>
      </c>
      <c r="AF551" s="44">
        <f>SUM(AF552:AF554)</f>
        <v>0</v>
      </c>
      <c r="AG551" s="44">
        <f>SUM(AG552:AG554)</f>
        <v>0</v>
      </c>
      <c r="AH551" s="44">
        <f>SUM(AH552:AH554)</f>
        <v>0</v>
      </c>
      <c r="AJ551" s="281" t="e">
        <f t="shared" si="169"/>
        <v>#N/A</v>
      </c>
    </row>
    <row r="552" spans="1:36" ht="19.5" hidden="1" customHeight="1" outlineLevel="2">
      <c r="A552" s="45" t="s">
        <v>2621</v>
      </c>
      <c r="B552" s="121" t="s">
        <v>852</v>
      </c>
      <c r="C552" s="41">
        <f t="shared" si="159"/>
        <v>40</v>
      </c>
      <c r="D552" s="41">
        <f t="shared" si="159"/>
        <v>0</v>
      </c>
      <c r="E552" s="41">
        <f t="shared" si="159"/>
        <v>0</v>
      </c>
      <c r="F552" s="41">
        <f t="shared" si="160"/>
        <v>40</v>
      </c>
      <c r="G552" s="41">
        <f t="shared" si="161"/>
        <v>0</v>
      </c>
      <c r="H552" s="130">
        <f t="shared" si="162"/>
        <v>0</v>
      </c>
      <c r="I552" s="41">
        <v>40</v>
      </c>
      <c r="J552" s="41"/>
      <c r="K552" s="37">
        <f t="shared" ref="K552:K554" si="173">SUM(AE552:AH552)</f>
        <v>0</v>
      </c>
      <c r="L552" s="41">
        <f t="shared" si="158"/>
        <v>40</v>
      </c>
      <c r="M552" s="41">
        <f t="shared" si="163"/>
        <v>0</v>
      </c>
      <c r="N552" s="130">
        <f t="shared" si="164"/>
        <v>0</v>
      </c>
      <c r="O552" s="41"/>
      <c r="P552" s="41"/>
      <c r="Q552" s="41"/>
      <c r="R552" s="41"/>
      <c r="S552" s="41">
        <f t="shared" si="165"/>
        <v>0</v>
      </c>
      <c r="T552" s="130">
        <f t="shared" si="166"/>
        <v>0</v>
      </c>
      <c r="U552" s="41"/>
      <c r="V552" s="41"/>
      <c r="W552" s="41"/>
      <c r="X552" s="41"/>
      <c r="Y552" s="41">
        <f t="shared" si="167"/>
        <v>0</v>
      </c>
      <c r="Z552" s="130">
        <f t="shared" si="168"/>
        <v>0</v>
      </c>
      <c r="AE552" s="41"/>
      <c r="AF552" s="41"/>
      <c r="AG552" s="41"/>
      <c r="AH552" s="41"/>
      <c r="AJ552" s="281" t="e">
        <f t="shared" si="169"/>
        <v>#N/A</v>
      </c>
    </row>
    <row r="553" spans="1:36" ht="19.5" hidden="1" customHeight="1" outlineLevel="2">
      <c r="A553" s="45" t="s">
        <v>2622</v>
      </c>
      <c r="B553" s="121" t="s">
        <v>853</v>
      </c>
      <c r="C553" s="41">
        <f t="shared" si="159"/>
        <v>519</v>
      </c>
      <c r="D553" s="41">
        <f t="shared" si="159"/>
        <v>0</v>
      </c>
      <c r="E553" s="41">
        <f t="shared" si="159"/>
        <v>0</v>
      </c>
      <c r="F553" s="41">
        <f t="shared" si="160"/>
        <v>519</v>
      </c>
      <c r="G553" s="41">
        <f t="shared" si="161"/>
        <v>0</v>
      </c>
      <c r="H553" s="130">
        <f t="shared" si="162"/>
        <v>0</v>
      </c>
      <c r="I553" s="41">
        <v>519</v>
      </c>
      <c r="J553" s="41"/>
      <c r="K553" s="37">
        <f t="shared" si="173"/>
        <v>0</v>
      </c>
      <c r="L553" s="41">
        <f t="shared" si="158"/>
        <v>519</v>
      </c>
      <c r="M553" s="41">
        <f t="shared" si="163"/>
        <v>0</v>
      </c>
      <c r="N553" s="130">
        <f t="shared" si="164"/>
        <v>0</v>
      </c>
      <c r="O553" s="41"/>
      <c r="P553" s="41"/>
      <c r="Q553" s="41"/>
      <c r="R553" s="41"/>
      <c r="S553" s="41">
        <f t="shared" si="165"/>
        <v>0</v>
      </c>
      <c r="T553" s="130">
        <f t="shared" si="166"/>
        <v>0</v>
      </c>
      <c r="U553" s="41"/>
      <c r="V553" s="41"/>
      <c r="W553" s="41"/>
      <c r="X553" s="41"/>
      <c r="Y553" s="41">
        <f t="shared" si="167"/>
        <v>0</v>
      </c>
      <c r="Z553" s="130">
        <f t="shared" si="168"/>
        <v>0</v>
      </c>
      <c r="AE553" s="41"/>
      <c r="AF553" s="41"/>
      <c r="AG553" s="41"/>
      <c r="AH553" s="41"/>
      <c r="AJ553" s="281" t="e">
        <f t="shared" si="169"/>
        <v>#N/A</v>
      </c>
    </row>
    <row r="554" spans="1:36" ht="19.5" hidden="1" customHeight="1" outlineLevel="2">
      <c r="A554" s="45" t="s">
        <v>2623</v>
      </c>
      <c r="B554" s="121" t="s">
        <v>854</v>
      </c>
      <c r="C554" s="41">
        <f t="shared" si="159"/>
        <v>907</v>
      </c>
      <c r="D554" s="41">
        <f t="shared" si="159"/>
        <v>0</v>
      </c>
      <c r="E554" s="41">
        <f t="shared" si="159"/>
        <v>0</v>
      </c>
      <c r="F554" s="41">
        <f t="shared" si="160"/>
        <v>907</v>
      </c>
      <c r="G554" s="41">
        <f t="shared" si="161"/>
        <v>0</v>
      </c>
      <c r="H554" s="130">
        <f t="shared" si="162"/>
        <v>0</v>
      </c>
      <c r="I554" s="41">
        <v>832</v>
      </c>
      <c r="J554" s="41"/>
      <c r="K554" s="37">
        <f t="shared" si="173"/>
        <v>0</v>
      </c>
      <c r="L554" s="41">
        <f t="shared" si="158"/>
        <v>832</v>
      </c>
      <c r="M554" s="41">
        <f t="shared" si="163"/>
        <v>0</v>
      </c>
      <c r="N554" s="130">
        <f t="shared" si="164"/>
        <v>0</v>
      </c>
      <c r="O554" s="41"/>
      <c r="P554" s="41"/>
      <c r="Q554" s="41"/>
      <c r="R554" s="41"/>
      <c r="S554" s="41">
        <f t="shared" si="165"/>
        <v>0</v>
      </c>
      <c r="T554" s="130">
        <f t="shared" si="166"/>
        <v>0</v>
      </c>
      <c r="U554" s="41">
        <v>75</v>
      </c>
      <c r="V554" s="41"/>
      <c r="W554" s="41"/>
      <c r="X554" s="41">
        <v>75</v>
      </c>
      <c r="Y554" s="41">
        <f t="shared" si="167"/>
        <v>0</v>
      </c>
      <c r="Z554" s="130">
        <f t="shared" si="168"/>
        <v>0</v>
      </c>
      <c r="AE554" s="41"/>
      <c r="AF554" s="41"/>
      <c r="AG554" s="41"/>
      <c r="AH554" s="41"/>
      <c r="AJ554" s="281" t="e">
        <f t="shared" si="169"/>
        <v>#N/A</v>
      </c>
    </row>
    <row r="555" spans="1:36" ht="19.5" customHeight="1" collapsed="1">
      <c r="A555" s="39" t="s">
        <v>2624</v>
      </c>
      <c r="B555" s="121" t="s">
        <v>855</v>
      </c>
      <c r="C555" s="40">
        <f t="shared" si="159"/>
        <v>46354</v>
      </c>
      <c r="D555" s="40">
        <f t="shared" si="159"/>
        <v>150</v>
      </c>
      <c r="E555" s="40">
        <f t="shared" si="159"/>
        <v>-1185</v>
      </c>
      <c r="F555" s="40">
        <f t="shared" si="160"/>
        <v>45319</v>
      </c>
      <c r="G555" s="40">
        <f t="shared" si="161"/>
        <v>-1035</v>
      </c>
      <c r="H555" s="129">
        <f t="shared" si="162"/>
        <v>-2.2328170168701731</v>
      </c>
      <c r="I555" s="40">
        <f>SUM(I556,I570,,I581:I583,I592,I596,I606,I614,I620,I627,I636,I641,I646,I649,I652,I655,I658,I661,I665,I670)</f>
        <v>33144</v>
      </c>
      <c r="J555" s="40">
        <f>SUM(J556,J570,,J581:J583,J592,J596,J606,J614,J620,J627,J636,J641,J646,J649,J652,J655,J658,J661,J665,J670)</f>
        <v>150</v>
      </c>
      <c r="K555" s="40">
        <f>SUM(K556,K570,,K581:K583,K592,K596,K606,K614,K620,K627,K636,K641,K646,K649,K652,K655,K658,K661,K665,K670)</f>
        <v>-1416</v>
      </c>
      <c r="L555" s="40">
        <f>SUM(L556,L570,,L581:L583,L592,L596,L606,L614,L620,L627,L636,L641,L646,L649,L652,L655,L658,L661,L665,L670)</f>
        <v>31878</v>
      </c>
      <c r="M555" s="40">
        <f t="shared" si="163"/>
        <v>-1266</v>
      </c>
      <c r="N555" s="129">
        <f t="shared" si="164"/>
        <v>-3.8196958725561192</v>
      </c>
      <c r="O555" s="40">
        <f>SUM(O556,O570,,O581:O583,O592,O596,O606,O614,O620,O627,O636,O641,O646,O649,O652,O655,O658,O661,O665,O670)</f>
        <v>387</v>
      </c>
      <c r="P555" s="40">
        <f>SUM(P556,P570,,P581:P583,P592,P596,P606,P614,P620,P627,P636,P641,P646,P649,P652,P655,P658,P661,P665,P670)</f>
        <v>0</v>
      </c>
      <c r="Q555" s="40">
        <f>SUM(Q556,Q570,,Q581:Q583,Q592,Q596,Q606,Q614,Q620,Q627,Q636,Q641,Q646,Q649,Q652,Q655,Q658,Q661,Q665,Q670)</f>
        <v>0</v>
      </c>
      <c r="R555" s="40">
        <f>SUM(R556,R570,,R581:R583,R592,R596,R606,R614,R620,R627,R636,R641,R646,R649,R652,R655,R658,R661,R665,R670)</f>
        <v>387</v>
      </c>
      <c r="S555" s="40">
        <f t="shared" si="165"/>
        <v>0</v>
      </c>
      <c r="T555" s="129">
        <f t="shared" si="166"/>
        <v>0</v>
      </c>
      <c r="U555" s="40">
        <f>SUM(U556,U570,,U581:U583,U592,U596,U606,U614,U620,U627,U636,U641,U646,U649,U652,U655,U658,U661,U665,U670)</f>
        <v>12823</v>
      </c>
      <c r="V555" s="40">
        <f>SUM(V556,V570,,V581:V583,V592,V596,V606,V614,V620,V627,V636,V641,V646,V649,V652,V655,V658,V661,V665,V670)</f>
        <v>0</v>
      </c>
      <c r="W555" s="40">
        <f>SUM(W556,W570,,W581:W583,W592,W596,W606,W614,W620,W627,W636,W641,W646,W649,W652,W655,W658,W661,W665,W670)</f>
        <v>231</v>
      </c>
      <c r="X555" s="40">
        <f>SUM(X556,X570,,X581:X583,X592,X596,X606,X614,X620,X627,X636,X641,X646,X649,X652,X655,X658,X661,X665,X670)</f>
        <v>13054</v>
      </c>
      <c r="Y555" s="40">
        <f t="shared" si="167"/>
        <v>231</v>
      </c>
      <c r="Z555" s="129">
        <f t="shared" si="168"/>
        <v>1.8014505185993919</v>
      </c>
      <c r="AE555" s="40">
        <f>SUM(AE556,AE570,,AE581:AE583,AE592,AE596,AE606,AE614,AE620,AE627,AE636,AE641,AE646,AE649,AE652,AE655,AE658,AE661,AE665,AE670)</f>
        <v>-150</v>
      </c>
      <c r="AF555" s="40">
        <f>SUM(AF556,AF570,,AF581:AF583,AF592,AF596,AF606,AF614,AF620,AF627,AF636,AF641,AF646,AF649,AF652,AF655,AF658,AF661,AF665,AF670)</f>
        <v>-1184</v>
      </c>
      <c r="AG555" s="40">
        <f>SUM(AG556,AG570,,AG581:AG583,AG592,AG596,AG606,AG614,AG620,AG627,AG636,AG641,AG646,AG649,AG652,AG655,AG658,AG661,AG665,AG670)</f>
        <v>0</v>
      </c>
      <c r="AH555" s="40">
        <f>SUM(AH556,AH570,,AH581:AH583,AH592,AH596,AH606,AH614,AH620,AH627,AH636,AH641,AH646,AH649,AH652,AH655,AH658,AH661,AH665,AH670)</f>
        <v>-82</v>
      </c>
      <c r="AJ555" s="281" t="e">
        <f t="shared" si="169"/>
        <v>#N/A</v>
      </c>
    </row>
    <row r="556" spans="1:36" ht="19.5" hidden="1" customHeight="1" outlineLevel="1" collapsed="1">
      <c r="A556" s="43" t="s">
        <v>2625</v>
      </c>
      <c r="B556" s="121" t="s">
        <v>856</v>
      </c>
      <c r="C556" s="44">
        <f t="shared" si="159"/>
        <v>2517</v>
      </c>
      <c r="D556" s="44">
        <f t="shared" si="159"/>
        <v>0</v>
      </c>
      <c r="E556" s="44">
        <f t="shared" si="159"/>
        <v>251</v>
      </c>
      <c r="F556" s="44">
        <f t="shared" si="160"/>
        <v>2768</v>
      </c>
      <c r="G556" s="44">
        <f t="shared" si="161"/>
        <v>251</v>
      </c>
      <c r="H556" s="131">
        <f t="shared" si="162"/>
        <v>9.9721891140246317</v>
      </c>
      <c r="I556" s="44">
        <f>SUM(I557:I569)</f>
        <v>2281</v>
      </c>
      <c r="J556" s="44">
        <f>SUM(J557:J569)</f>
        <v>0</v>
      </c>
      <c r="K556" s="44">
        <f>SUM(K557:K569)</f>
        <v>251</v>
      </c>
      <c r="L556" s="44">
        <f t="shared" si="158"/>
        <v>2532</v>
      </c>
      <c r="M556" s="44">
        <f t="shared" si="163"/>
        <v>251</v>
      </c>
      <c r="N556" s="131">
        <f t="shared" si="164"/>
        <v>11.003945637878124</v>
      </c>
      <c r="O556" s="44">
        <f>SUM(O557:O569)</f>
        <v>100</v>
      </c>
      <c r="P556" s="44">
        <f>SUM(P557:P569)</f>
        <v>0</v>
      </c>
      <c r="Q556" s="44">
        <f>SUM(Q557:Q569)</f>
        <v>0</v>
      </c>
      <c r="R556" s="44">
        <f>SUM(R557:R569)</f>
        <v>100</v>
      </c>
      <c r="S556" s="44">
        <f t="shared" si="165"/>
        <v>0</v>
      </c>
      <c r="T556" s="131">
        <f t="shared" si="166"/>
        <v>0</v>
      </c>
      <c r="U556" s="44">
        <f>SUM(U557:U569)</f>
        <v>136</v>
      </c>
      <c r="V556" s="44">
        <f>SUM(V557:V569)</f>
        <v>0</v>
      </c>
      <c r="W556" s="44">
        <f>SUM(W557:W569)</f>
        <v>0</v>
      </c>
      <c r="X556" s="44">
        <f>SUM(X557:X569)</f>
        <v>136</v>
      </c>
      <c r="Y556" s="44">
        <f t="shared" si="167"/>
        <v>0</v>
      </c>
      <c r="Z556" s="131">
        <f t="shared" si="168"/>
        <v>0</v>
      </c>
      <c r="AE556" s="44">
        <f>SUM(AE557:AE569)</f>
        <v>0</v>
      </c>
      <c r="AF556" s="44">
        <f>SUM(AF557:AF569)</f>
        <v>251</v>
      </c>
      <c r="AG556" s="44">
        <f>SUM(AG557:AG569)</f>
        <v>0</v>
      </c>
      <c r="AH556" s="44">
        <f>SUM(AH557:AH569)</f>
        <v>0</v>
      </c>
      <c r="AJ556" s="281" t="e">
        <f t="shared" si="169"/>
        <v>#N/A</v>
      </c>
    </row>
    <row r="557" spans="1:36" ht="19.5" hidden="1" customHeight="1" outlineLevel="2">
      <c r="A557" s="45" t="s">
        <v>2626</v>
      </c>
      <c r="B557" s="121" t="s">
        <v>472</v>
      </c>
      <c r="C557" s="41">
        <f t="shared" si="159"/>
        <v>637</v>
      </c>
      <c r="D557" s="41">
        <f t="shared" si="159"/>
        <v>0</v>
      </c>
      <c r="E557" s="41">
        <f t="shared" si="159"/>
        <v>0</v>
      </c>
      <c r="F557" s="41">
        <f t="shared" si="160"/>
        <v>637</v>
      </c>
      <c r="G557" s="41">
        <f t="shared" si="161"/>
        <v>0</v>
      </c>
      <c r="H557" s="130">
        <f t="shared" si="162"/>
        <v>0</v>
      </c>
      <c r="I557" s="41">
        <v>572</v>
      </c>
      <c r="J557" s="41"/>
      <c r="K557" s="37">
        <f t="shared" ref="K557:K569" si="174">SUM(AE557:AH557)</f>
        <v>0</v>
      </c>
      <c r="L557" s="41">
        <f t="shared" si="158"/>
        <v>572</v>
      </c>
      <c r="M557" s="41">
        <f t="shared" si="163"/>
        <v>0</v>
      </c>
      <c r="N557" s="130">
        <f t="shared" si="164"/>
        <v>0</v>
      </c>
      <c r="O557" s="41"/>
      <c r="P557" s="41"/>
      <c r="Q557" s="41"/>
      <c r="R557" s="41"/>
      <c r="S557" s="41">
        <f t="shared" si="165"/>
        <v>0</v>
      </c>
      <c r="T557" s="130">
        <f t="shared" si="166"/>
        <v>0</v>
      </c>
      <c r="U557" s="41">
        <v>65</v>
      </c>
      <c r="V557" s="41"/>
      <c r="W557" s="41"/>
      <c r="X557" s="41">
        <v>65</v>
      </c>
      <c r="Y557" s="41">
        <f t="shared" si="167"/>
        <v>0</v>
      </c>
      <c r="Z557" s="130">
        <f t="shared" si="168"/>
        <v>0</v>
      </c>
      <c r="AE557" s="41"/>
      <c r="AF557" s="41"/>
      <c r="AG557" s="41"/>
      <c r="AH557" s="41"/>
      <c r="AJ557" s="281" t="e">
        <f t="shared" si="169"/>
        <v>#N/A</v>
      </c>
    </row>
    <row r="558" spans="1:36" ht="19.5" hidden="1" customHeight="1" outlineLevel="2">
      <c r="A558" s="45" t="s">
        <v>2076</v>
      </c>
      <c r="B558" s="121" t="s">
        <v>473</v>
      </c>
      <c r="C558" s="41">
        <f t="shared" si="159"/>
        <v>399</v>
      </c>
      <c r="D558" s="41">
        <f t="shared" si="159"/>
        <v>0</v>
      </c>
      <c r="E558" s="41">
        <f t="shared" si="159"/>
        <v>251</v>
      </c>
      <c r="F558" s="41">
        <f t="shared" si="160"/>
        <v>650</v>
      </c>
      <c r="G558" s="41">
        <f t="shared" si="161"/>
        <v>251</v>
      </c>
      <c r="H558" s="130">
        <f t="shared" si="162"/>
        <v>62.907268170426065</v>
      </c>
      <c r="I558" s="41">
        <v>371</v>
      </c>
      <c r="J558" s="41"/>
      <c r="K558" s="37">
        <f t="shared" si="174"/>
        <v>251</v>
      </c>
      <c r="L558" s="41">
        <f t="shared" si="158"/>
        <v>622</v>
      </c>
      <c r="M558" s="41">
        <f t="shared" si="163"/>
        <v>251</v>
      </c>
      <c r="N558" s="130">
        <f t="shared" si="164"/>
        <v>67.654986522911059</v>
      </c>
      <c r="O558" s="41"/>
      <c r="P558" s="41"/>
      <c r="Q558" s="41"/>
      <c r="R558" s="41"/>
      <c r="S558" s="41">
        <f t="shared" si="165"/>
        <v>0</v>
      </c>
      <c r="T558" s="130">
        <f t="shared" si="166"/>
        <v>0</v>
      </c>
      <c r="U558" s="41">
        <v>28</v>
      </c>
      <c r="V558" s="41"/>
      <c r="W558" s="41"/>
      <c r="X558" s="41">
        <v>28</v>
      </c>
      <c r="Y558" s="41">
        <f t="shared" si="167"/>
        <v>0</v>
      </c>
      <c r="Z558" s="130">
        <f t="shared" si="168"/>
        <v>0</v>
      </c>
      <c r="AE558" s="41"/>
      <c r="AF558" s="41">
        <v>251</v>
      </c>
      <c r="AG558" s="41"/>
      <c r="AH558" s="41"/>
      <c r="AJ558" s="281">
        <f t="shared" si="169"/>
        <v>-52</v>
      </c>
    </row>
    <row r="559" spans="1:36" ht="19.5" hidden="1" customHeight="1" outlineLevel="2">
      <c r="A559" s="45" t="s">
        <v>2627</v>
      </c>
      <c r="B559" s="121" t="s">
        <v>474</v>
      </c>
      <c r="C559" s="41">
        <f t="shared" si="159"/>
        <v>0</v>
      </c>
      <c r="D559" s="41">
        <f t="shared" si="159"/>
        <v>0</v>
      </c>
      <c r="E559" s="41">
        <f t="shared" si="159"/>
        <v>0</v>
      </c>
      <c r="F559" s="41">
        <f t="shared" si="160"/>
        <v>0</v>
      </c>
      <c r="G559" s="41">
        <f t="shared" si="161"/>
        <v>0</v>
      </c>
      <c r="H559" s="130">
        <f t="shared" si="162"/>
        <v>0</v>
      </c>
      <c r="I559" s="41">
        <v>0</v>
      </c>
      <c r="J559" s="41"/>
      <c r="K559" s="37">
        <f t="shared" si="174"/>
        <v>0</v>
      </c>
      <c r="L559" s="41">
        <f t="shared" si="158"/>
        <v>0</v>
      </c>
      <c r="M559" s="41">
        <f t="shared" si="163"/>
        <v>0</v>
      </c>
      <c r="N559" s="130">
        <f t="shared" si="164"/>
        <v>0</v>
      </c>
      <c r="O559" s="41"/>
      <c r="P559" s="41"/>
      <c r="Q559" s="41"/>
      <c r="R559" s="41"/>
      <c r="S559" s="41">
        <f t="shared" si="165"/>
        <v>0</v>
      </c>
      <c r="T559" s="130">
        <f t="shared" si="166"/>
        <v>0</v>
      </c>
      <c r="U559" s="41"/>
      <c r="V559" s="41"/>
      <c r="W559" s="41"/>
      <c r="X559" s="41"/>
      <c r="Y559" s="41">
        <f t="shared" si="167"/>
        <v>0</v>
      </c>
      <c r="Z559" s="130">
        <f t="shared" si="168"/>
        <v>0</v>
      </c>
      <c r="AE559" s="41"/>
      <c r="AF559" s="41"/>
      <c r="AG559" s="41"/>
      <c r="AH559" s="41"/>
      <c r="AJ559" s="281" t="e">
        <f t="shared" si="169"/>
        <v>#N/A</v>
      </c>
    </row>
    <row r="560" spans="1:36" ht="19.5" hidden="1" customHeight="1" outlineLevel="2">
      <c r="A560" s="45" t="s">
        <v>2628</v>
      </c>
      <c r="B560" s="121" t="s">
        <v>857</v>
      </c>
      <c r="C560" s="41">
        <f t="shared" si="159"/>
        <v>100</v>
      </c>
      <c r="D560" s="41">
        <f t="shared" si="159"/>
        <v>0</v>
      </c>
      <c r="E560" s="41">
        <f t="shared" si="159"/>
        <v>0</v>
      </c>
      <c r="F560" s="41">
        <f t="shared" si="160"/>
        <v>100</v>
      </c>
      <c r="G560" s="41">
        <f t="shared" si="161"/>
        <v>0</v>
      </c>
      <c r="H560" s="130">
        <f t="shared" si="162"/>
        <v>0</v>
      </c>
      <c r="I560" s="41">
        <v>0</v>
      </c>
      <c r="J560" s="41"/>
      <c r="K560" s="37">
        <f t="shared" si="174"/>
        <v>0</v>
      </c>
      <c r="L560" s="41">
        <f t="shared" si="158"/>
        <v>0</v>
      </c>
      <c r="M560" s="41">
        <f t="shared" si="163"/>
        <v>0</v>
      </c>
      <c r="N560" s="130">
        <f t="shared" si="164"/>
        <v>0</v>
      </c>
      <c r="O560" s="41">
        <v>100</v>
      </c>
      <c r="P560" s="41"/>
      <c r="Q560" s="41"/>
      <c r="R560" s="41">
        <v>100</v>
      </c>
      <c r="S560" s="41">
        <f t="shared" si="165"/>
        <v>0</v>
      </c>
      <c r="T560" s="130">
        <f t="shared" si="166"/>
        <v>0</v>
      </c>
      <c r="U560" s="41"/>
      <c r="V560" s="41"/>
      <c r="W560" s="41"/>
      <c r="X560" s="41"/>
      <c r="Y560" s="41">
        <f t="shared" si="167"/>
        <v>0</v>
      </c>
      <c r="Z560" s="130">
        <f t="shared" si="168"/>
        <v>0</v>
      </c>
      <c r="AE560" s="41"/>
      <c r="AF560" s="41"/>
      <c r="AG560" s="41"/>
      <c r="AH560" s="41"/>
      <c r="AJ560" s="281" t="e">
        <f t="shared" si="169"/>
        <v>#N/A</v>
      </c>
    </row>
    <row r="561" spans="1:36" ht="19.5" hidden="1" customHeight="1" outlineLevel="2">
      <c r="A561" s="45" t="s">
        <v>2629</v>
      </c>
      <c r="B561" s="121" t="s">
        <v>858</v>
      </c>
      <c r="C561" s="41">
        <f t="shared" si="159"/>
        <v>106</v>
      </c>
      <c r="D561" s="41">
        <f t="shared" si="159"/>
        <v>0</v>
      </c>
      <c r="E561" s="41">
        <f t="shared" si="159"/>
        <v>0</v>
      </c>
      <c r="F561" s="41">
        <f t="shared" si="160"/>
        <v>106</v>
      </c>
      <c r="G561" s="41">
        <f t="shared" si="161"/>
        <v>0</v>
      </c>
      <c r="H561" s="130">
        <f t="shared" si="162"/>
        <v>0</v>
      </c>
      <c r="I561" s="41">
        <v>106</v>
      </c>
      <c r="J561" s="41"/>
      <c r="K561" s="37">
        <f t="shared" si="174"/>
        <v>0</v>
      </c>
      <c r="L561" s="41">
        <f t="shared" si="158"/>
        <v>106</v>
      </c>
      <c r="M561" s="41">
        <f t="shared" si="163"/>
        <v>0</v>
      </c>
      <c r="N561" s="130">
        <f t="shared" si="164"/>
        <v>0</v>
      </c>
      <c r="O561" s="41"/>
      <c r="P561" s="41"/>
      <c r="Q561" s="41"/>
      <c r="R561" s="41"/>
      <c r="S561" s="41">
        <f t="shared" si="165"/>
        <v>0</v>
      </c>
      <c r="T561" s="130">
        <f t="shared" si="166"/>
        <v>0</v>
      </c>
      <c r="U561" s="41"/>
      <c r="V561" s="41"/>
      <c r="W561" s="41"/>
      <c r="X561" s="41"/>
      <c r="Y561" s="41">
        <f t="shared" si="167"/>
        <v>0</v>
      </c>
      <c r="Z561" s="130">
        <f t="shared" si="168"/>
        <v>0</v>
      </c>
      <c r="AE561" s="41"/>
      <c r="AF561" s="41"/>
      <c r="AG561" s="41"/>
      <c r="AH561" s="41"/>
      <c r="AJ561" s="281" t="e">
        <f t="shared" si="169"/>
        <v>#N/A</v>
      </c>
    </row>
    <row r="562" spans="1:36" ht="19.5" hidden="1" customHeight="1" outlineLevel="2">
      <c r="A562" s="45" t="s">
        <v>2630</v>
      </c>
      <c r="B562" s="121" t="s">
        <v>859</v>
      </c>
      <c r="C562" s="41">
        <f t="shared" si="159"/>
        <v>169</v>
      </c>
      <c r="D562" s="41">
        <f t="shared" si="159"/>
        <v>0</v>
      </c>
      <c r="E562" s="41">
        <f t="shared" si="159"/>
        <v>0</v>
      </c>
      <c r="F562" s="41">
        <f t="shared" si="160"/>
        <v>169</v>
      </c>
      <c r="G562" s="41">
        <f t="shared" si="161"/>
        <v>0</v>
      </c>
      <c r="H562" s="130">
        <f t="shared" si="162"/>
        <v>0</v>
      </c>
      <c r="I562" s="41">
        <v>166</v>
      </c>
      <c r="J562" s="41"/>
      <c r="K562" s="37">
        <f t="shared" si="174"/>
        <v>0</v>
      </c>
      <c r="L562" s="41">
        <f t="shared" si="158"/>
        <v>166</v>
      </c>
      <c r="M562" s="41">
        <f t="shared" si="163"/>
        <v>0</v>
      </c>
      <c r="N562" s="130">
        <f t="shared" si="164"/>
        <v>0</v>
      </c>
      <c r="O562" s="41"/>
      <c r="P562" s="41"/>
      <c r="Q562" s="41"/>
      <c r="R562" s="41"/>
      <c r="S562" s="41">
        <f t="shared" si="165"/>
        <v>0</v>
      </c>
      <c r="T562" s="130">
        <f t="shared" si="166"/>
        <v>0</v>
      </c>
      <c r="U562" s="41">
        <v>3</v>
      </c>
      <c r="V562" s="41"/>
      <c r="W562" s="41"/>
      <c r="X562" s="41">
        <v>3</v>
      </c>
      <c r="Y562" s="41">
        <f t="shared" si="167"/>
        <v>0</v>
      </c>
      <c r="Z562" s="130">
        <f t="shared" si="168"/>
        <v>0</v>
      </c>
      <c r="AE562" s="41"/>
      <c r="AF562" s="41"/>
      <c r="AG562" s="41"/>
      <c r="AH562" s="41"/>
      <c r="AJ562" s="281" t="e">
        <f t="shared" si="169"/>
        <v>#N/A</v>
      </c>
    </row>
    <row r="563" spans="1:36" ht="19.5" hidden="1" customHeight="1" outlineLevel="2">
      <c r="A563" s="45" t="s">
        <v>2631</v>
      </c>
      <c r="B563" s="121" t="s">
        <v>860</v>
      </c>
      <c r="C563" s="41">
        <f t="shared" si="159"/>
        <v>42</v>
      </c>
      <c r="D563" s="41">
        <f t="shared" si="159"/>
        <v>0</v>
      </c>
      <c r="E563" s="41">
        <f t="shared" si="159"/>
        <v>0</v>
      </c>
      <c r="F563" s="41">
        <f t="shared" si="160"/>
        <v>42</v>
      </c>
      <c r="G563" s="41">
        <f t="shared" si="161"/>
        <v>0</v>
      </c>
      <c r="H563" s="130">
        <f t="shared" si="162"/>
        <v>0</v>
      </c>
      <c r="I563" s="41">
        <v>42</v>
      </c>
      <c r="J563" s="41"/>
      <c r="K563" s="37">
        <f t="shared" si="174"/>
        <v>0</v>
      </c>
      <c r="L563" s="41">
        <f t="shared" si="158"/>
        <v>42</v>
      </c>
      <c r="M563" s="41">
        <f t="shared" si="163"/>
        <v>0</v>
      </c>
      <c r="N563" s="130">
        <f t="shared" si="164"/>
        <v>0</v>
      </c>
      <c r="O563" s="41"/>
      <c r="P563" s="41"/>
      <c r="Q563" s="41"/>
      <c r="R563" s="41"/>
      <c r="S563" s="41">
        <f t="shared" si="165"/>
        <v>0</v>
      </c>
      <c r="T563" s="130">
        <f t="shared" si="166"/>
        <v>0</v>
      </c>
      <c r="U563" s="41"/>
      <c r="V563" s="41"/>
      <c r="W563" s="41"/>
      <c r="X563" s="41"/>
      <c r="Y563" s="41">
        <f t="shared" si="167"/>
        <v>0</v>
      </c>
      <c r="Z563" s="130">
        <f t="shared" si="168"/>
        <v>0</v>
      </c>
      <c r="AE563" s="41"/>
      <c r="AF563" s="41"/>
      <c r="AG563" s="41"/>
      <c r="AH563" s="41"/>
      <c r="AJ563" s="281" t="e">
        <f t="shared" si="169"/>
        <v>#N/A</v>
      </c>
    </row>
    <row r="564" spans="1:36" ht="19.5" hidden="1" customHeight="1" outlineLevel="2">
      <c r="A564" s="45" t="s">
        <v>2632</v>
      </c>
      <c r="B564" s="121" t="s">
        <v>516</v>
      </c>
      <c r="C564" s="41">
        <f t="shared" si="159"/>
        <v>20</v>
      </c>
      <c r="D564" s="41">
        <f t="shared" si="159"/>
        <v>0</v>
      </c>
      <c r="E564" s="41">
        <f t="shared" si="159"/>
        <v>0</v>
      </c>
      <c r="F564" s="41">
        <f t="shared" si="160"/>
        <v>20</v>
      </c>
      <c r="G564" s="41">
        <f t="shared" si="161"/>
        <v>0</v>
      </c>
      <c r="H564" s="130">
        <f t="shared" si="162"/>
        <v>0</v>
      </c>
      <c r="I564" s="41">
        <v>1</v>
      </c>
      <c r="J564" s="41"/>
      <c r="K564" s="37">
        <f t="shared" si="174"/>
        <v>0</v>
      </c>
      <c r="L564" s="41">
        <f t="shared" si="158"/>
        <v>1</v>
      </c>
      <c r="M564" s="41">
        <f t="shared" si="163"/>
        <v>0</v>
      </c>
      <c r="N564" s="130">
        <f t="shared" si="164"/>
        <v>0</v>
      </c>
      <c r="O564" s="41"/>
      <c r="P564" s="41"/>
      <c r="Q564" s="41"/>
      <c r="R564" s="41"/>
      <c r="S564" s="41">
        <f t="shared" si="165"/>
        <v>0</v>
      </c>
      <c r="T564" s="130">
        <f t="shared" si="166"/>
        <v>0</v>
      </c>
      <c r="U564" s="41">
        <v>19</v>
      </c>
      <c r="V564" s="41"/>
      <c r="W564" s="41"/>
      <c r="X564" s="41">
        <v>19</v>
      </c>
      <c r="Y564" s="41">
        <f t="shared" si="167"/>
        <v>0</v>
      </c>
      <c r="Z564" s="130">
        <f t="shared" si="168"/>
        <v>0</v>
      </c>
      <c r="AE564" s="41"/>
      <c r="AF564" s="41"/>
      <c r="AG564" s="41"/>
      <c r="AH564" s="41"/>
      <c r="AJ564" s="281" t="e">
        <f t="shared" si="169"/>
        <v>#N/A</v>
      </c>
    </row>
    <row r="565" spans="1:36" ht="19.5" hidden="1" customHeight="1" outlineLevel="2">
      <c r="A565" s="45" t="s">
        <v>2633</v>
      </c>
      <c r="B565" s="121" t="s">
        <v>861</v>
      </c>
      <c r="C565" s="41">
        <f t="shared" si="159"/>
        <v>833</v>
      </c>
      <c r="D565" s="41">
        <f t="shared" si="159"/>
        <v>0</v>
      </c>
      <c r="E565" s="41">
        <f t="shared" si="159"/>
        <v>0</v>
      </c>
      <c r="F565" s="41">
        <f t="shared" si="160"/>
        <v>833</v>
      </c>
      <c r="G565" s="41">
        <f t="shared" si="161"/>
        <v>0</v>
      </c>
      <c r="H565" s="130">
        <f t="shared" si="162"/>
        <v>0</v>
      </c>
      <c r="I565" s="41">
        <v>816</v>
      </c>
      <c r="J565" s="41"/>
      <c r="K565" s="37">
        <f t="shared" si="174"/>
        <v>0</v>
      </c>
      <c r="L565" s="41">
        <f t="shared" si="158"/>
        <v>816</v>
      </c>
      <c r="M565" s="41">
        <f t="shared" si="163"/>
        <v>0</v>
      </c>
      <c r="N565" s="130">
        <f t="shared" si="164"/>
        <v>0</v>
      </c>
      <c r="O565" s="41"/>
      <c r="P565" s="41"/>
      <c r="Q565" s="41"/>
      <c r="R565" s="41"/>
      <c r="S565" s="41">
        <f t="shared" si="165"/>
        <v>0</v>
      </c>
      <c r="T565" s="130">
        <f t="shared" si="166"/>
        <v>0</v>
      </c>
      <c r="U565" s="41">
        <v>17</v>
      </c>
      <c r="V565" s="41"/>
      <c r="W565" s="41"/>
      <c r="X565" s="41">
        <v>17</v>
      </c>
      <c r="Y565" s="41">
        <f t="shared" si="167"/>
        <v>0</v>
      </c>
      <c r="Z565" s="130">
        <f t="shared" si="168"/>
        <v>0</v>
      </c>
      <c r="AE565" s="41"/>
      <c r="AF565" s="41"/>
      <c r="AG565" s="41"/>
      <c r="AH565" s="41"/>
      <c r="AJ565" s="281">
        <f t="shared" si="169"/>
        <v>-10</v>
      </c>
    </row>
    <row r="566" spans="1:36" ht="19.5" hidden="1" customHeight="1" outlineLevel="2">
      <c r="A566" s="45" t="s">
        <v>2634</v>
      </c>
      <c r="B566" s="121" t="s">
        <v>862</v>
      </c>
      <c r="C566" s="41">
        <f t="shared" si="159"/>
        <v>0</v>
      </c>
      <c r="D566" s="41">
        <f t="shared" si="159"/>
        <v>0</v>
      </c>
      <c r="E566" s="41">
        <f t="shared" si="159"/>
        <v>0</v>
      </c>
      <c r="F566" s="41">
        <f t="shared" si="160"/>
        <v>0</v>
      </c>
      <c r="G566" s="41">
        <f t="shared" si="161"/>
        <v>0</v>
      </c>
      <c r="H566" s="130">
        <f t="shared" si="162"/>
        <v>0</v>
      </c>
      <c r="I566" s="41">
        <v>0</v>
      </c>
      <c r="J566" s="41"/>
      <c r="K566" s="37">
        <f t="shared" si="174"/>
        <v>0</v>
      </c>
      <c r="L566" s="41">
        <f t="shared" si="158"/>
        <v>0</v>
      </c>
      <c r="M566" s="41">
        <f t="shared" si="163"/>
        <v>0</v>
      </c>
      <c r="N566" s="130">
        <f t="shared" si="164"/>
        <v>0</v>
      </c>
      <c r="O566" s="41"/>
      <c r="P566" s="41"/>
      <c r="Q566" s="41"/>
      <c r="R566" s="41"/>
      <c r="S566" s="41">
        <f t="shared" si="165"/>
        <v>0</v>
      </c>
      <c r="T566" s="130">
        <f t="shared" si="166"/>
        <v>0</v>
      </c>
      <c r="U566" s="41"/>
      <c r="V566" s="41"/>
      <c r="W566" s="41"/>
      <c r="X566" s="41"/>
      <c r="Y566" s="41">
        <f t="shared" si="167"/>
        <v>0</v>
      </c>
      <c r="Z566" s="130">
        <f t="shared" si="168"/>
        <v>0</v>
      </c>
      <c r="AE566" s="41"/>
      <c r="AF566" s="41"/>
      <c r="AG566" s="41"/>
      <c r="AH566" s="41"/>
      <c r="AJ566" s="281" t="e">
        <f t="shared" si="169"/>
        <v>#N/A</v>
      </c>
    </row>
    <row r="567" spans="1:36" ht="19.5" hidden="1" customHeight="1" outlineLevel="2">
      <c r="A567" s="45" t="s">
        <v>2635</v>
      </c>
      <c r="B567" s="121" t="s">
        <v>863</v>
      </c>
      <c r="C567" s="41">
        <f t="shared" si="159"/>
        <v>4</v>
      </c>
      <c r="D567" s="41">
        <f t="shared" si="159"/>
        <v>0</v>
      </c>
      <c r="E567" s="41">
        <f t="shared" si="159"/>
        <v>0</v>
      </c>
      <c r="F567" s="41">
        <f t="shared" si="160"/>
        <v>4</v>
      </c>
      <c r="G567" s="41">
        <f t="shared" si="161"/>
        <v>0</v>
      </c>
      <c r="H567" s="130">
        <f t="shared" si="162"/>
        <v>0</v>
      </c>
      <c r="I567" s="41"/>
      <c r="J567" s="41"/>
      <c r="K567" s="37">
        <f t="shared" si="174"/>
        <v>0</v>
      </c>
      <c r="L567" s="41">
        <f t="shared" si="158"/>
        <v>0</v>
      </c>
      <c r="M567" s="41">
        <f t="shared" si="163"/>
        <v>0</v>
      </c>
      <c r="N567" s="130">
        <f t="shared" si="164"/>
        <v>0</v>
      </c>
      <c r="O567" s="41"/>
      <c r="P567" s="41"/>
      <c r="Q567" s="41"/>
      <c r="R567" s="41"/>
      <c r="S567" s="41">
        <f t="shared" si="165"/>
        <v>0</v>
      </c>
      <c r="T567" s="130">
        <f t="shared" si="166"/>
        <v>0</v>
      </c>
      <c r="U567" s="41">
        <v>4</v>
      </c>
      <c r="V567" s="41"/>
      <c r="W567" s="41"/>
      <c r="X567" s="41">
        <v>4</v>
      </c>
      <c r="Y567" s="41">
        <f t="shared" si="167"/>
        <v>0</v>
      </c>
      <c r="Z567" s="130">
        <f t="shared" si="168"/>
        <v>0</v>
      </c>
      <c r="AE567" s="41"/>
      <c r="AF567" s="41"/>
      <c r="AG567" s="41"/>
      <c r="AH567" s="41"/>
      <c r="AJ567" s="281" t="e">
        <f t="shared" si="169"/>
        <v>#N/A</v>
      </c>
    </row>
    <row r="568" spans="1:36" ht="19.5" hidden="1" customHeight="1" outlineLevel="2">
      <c r="A568" s="45" t="s">
        <v>2636</v>
      </c>
      <c r="B568" s="121" t="s">
        <v>864</v>
      </c>
      <c r="C568" s="41">
        <f t="shared" si="159"/>
        <v>10</v>
      </c>
      <c r="D568" s="41">
        <f t="shared" si="159"/>
        <v>0</v>
      </c>
      <c r="E568" s="41">
        <f t="shared" si="159"/>
        <v>0</v>
      </c>
      <c r="F568" s="41">
        <f t="shared" si="160"/>
        <v>10</v>
      </c>
      <c r="G568" s="41">
        <f t="shared" si="161"/>
        <v>0</v>
      </c>
      <c r="H568" s="130">
        <f t="shared" si="162"/>
        <v>0</v>
      </c>
      <c r="I568" s="41">
        <v>10</v>
      </c>
      <c r="J568" s="41"/>
      <c r="K568" s="37">
        <f t="shared" si="174"/>
        <v>0</v>
      </c>
      <c r="L568" s="41">
        <f t="shared" si="158"/>
        <v>10</v>
      </c>
      <c r="M568" s="41">
        <f t="shared" si="163"/>
        <v>0</v>
      </c>
      <c r="N568" s="130">
        <f t="shared" si="164"/>
        <v>0</v>
      </c>
      <c r="O568" s="41"/>
      <c r="P568" s="41"/>
      <c r="Q568" s="41"/>
      <c r="R568" s="41"/>
      <c r="S568" s="41">
        <f t="shared" si="165"/>
        <v>0</v>
      </c>
      <c r="T568" s="130">
        <f t="shared" si="166"/>
        <v>0</v>
      </c>
      <c r="U568" s="41">
        <v>0</v>
      </c>
      <c r="V568" s="41"/>
      <c r="W568" s="41"/>
      <c r="X568" s="41">
        <v>0</v>
      </c>
      <c r="Y568" s="41">
        <f t="shared" si="167"/>
        <v>0</v>
      </c>
      <c r="Z568" s="130">
        <f t="shared" si="168"/>
        <v>0</v>
      </c>
      <c r="AE568" s="41"/>
      <c r="AF568" s="41"/>
      <c r="AG568" s="41"/>
      <c r="AH568" s="41"/>
      <c r="AJ568" s="281" t="e">
        <f t="shared" si="169"/>
        <v>#N/A</v>
      </c>
    </row>
    <row r="569" spans="1:36" ht="19.5" hidden="1" customHeight="1" outlineLevel="2">
      <c r="A569" s="45" t="s">
        <v>2637</v>
      </c>
      <c r="B569" s="121" t="s">
        <v>865</v>
      </c>
      <c r="C569" s="41">
        <f t="shared" si="159"/>
        <v>197</v>
      </c>
      <c r="D569" s="41">
        <f t="shared" si="159"/>
        <v>0</v>
      </c>
      <c r="E569" s="41">
        <f t="shared" si="159"/>
        <v>0</v>
      </c>
      <c r="F569" s="41">
        <f t="shared" si="160"/>
        <v>197</v>
      </c>
      <c r="G569" s="41">
        <f t="shared" si="161"/>
        <v>0</v>
      </c>
      <c r="H569" s="130">
        <f t="shared" si="162"/>
        <v>0</v>
      </c>
      <c r="I569" s="41">
        <v>197</v>
      </c>
      <c r="J569" s="41"/>
      <c r="K569" s="37">
        <f t="shared" si="174"/>
        <v>0</v>
      </c>
      <c r="L569" s="41">
        <f t="shared" si="158"/>
        <v>197</v>
      </c>
      <c r="M569" s="41">
        <f t="shared" si="163"/>
        <v>0</v>
      </c>
      <c r="N569" s="130">
        <f t="shared" si="164"/>
        <v>0</v>
      </c>
      <c r="O569" s="41"/>
      <c r="P569" s="41"/>
      <c r="Q569" s="41"/>
      <c r="R569" s="41"/>
      <c r="S569" s="41">
        <f t="shared" si="165"/>
        <v>0</v>
      </c>
      <c r="T569" s="130">
        <f t="shared" si="166"/>
        <v>0</v>
      </c>
      <c r="U569" s="41">
        <v>0</v>
      </c>
      <c r="V569" s="41"/>
      <c r="W569" s="41"/>
      <c r="X569" s="41">
        <v>0</v>
      </c>
      <c r="Y569" s="41">
        <f t="shared" si="167"/>
        <v>0</v>
      </c>
      <c r="Z569" s="130">
        <f t="shared" si="168"/>
        <v>0</v>
      </c>
      <c r="AE569" s="41"/>
      <c r="AF569" s="41"/>
      <c r="AG569" s="41"/>
      <c r="AH569" s="41"/>
      <c r="AJ569" s="281" t="e">
        <f t="shared" si="169"/>
        <v>#N/A</v>
      </c>
    </row>
    <row r="570" spans="1:36" ht="19.5" hidden="1" customHeight="1" outlineLevel="1" collapsed="1">
      <c r="A570" s="43" t="s">
        <v>2638</v>
      </c>
      <c r="B570" s="121" t="s">
        <v>866</v>
      </c>
      <c r="C570" s="44">
        <f t="shared" si="159"/>
        <v>1686</v>
      </c>
      <c r="D570" s="44">
        <f t="shared" si="159"/>
        <v>150</v>
      </c>
      <c r="E570" s="44">
        <f t="shared" si="159"/>
        <v>-363</v>
      </c>
      <c r="F570" s="44">
        <f t="shared" si="160"/>
        <v>1473</v>
      </c>
      <c r="G570" s="44">
        <f t="shared" si="161"/>
        <v>-213</v>
      </c>
      <c r="H570" s="131">
        <f t="shared" si="162"/>
        <v>-12.633451957295375</v>
      </c>
      <c r="I570" s="44">
        <f>SUM(I571:I580)</f>
        <v>1250</v>
      </c>
      <c r="J570" s="44">
        <f>SUM(J571:J580)</f>
        <v>150</v>
      </c>
      <c r="K570" s="44">
        <f>SUM(K571:K580)</f>
        <v>-160</v>
      </c>
      <c r="L570" s="44">
        <f t="shared" si="158"/>
        <v>1240</v>
      </c>
      <c r="M570" s="44">
        <f t="shared" si="163"/>
        <v>-10</v>
      </c>
      <c r="N570" s="131">
        <f t="shared" si="164"/>
        <v>-0.8</v>
      </c>
      <c r="O570" s="44">
        <f>SUM(O571:O580)</f>
        <v>0</v>
      </c>
      <c r="P570" s="44">
        <f>SUM(P571:P580)</f>
        <v>0</v>
      </c>
      <c r="Q570" s="44">
        <f>SUM(Q571:Q580)</f>
        <v>0</v>
      </c>
      <c r="R570" s="44">
        <f>SUM(R571:R580)</f>
        <v>0</v>
      </c>
      <c r="S570" s="44">
        <f t="shared" si="165"/>
        <v>0</v>
      </c>
      <c r="T570" s="131">
        <f t="shared" si="166"/>
        <v>0</v>
      </c>
      <c r="U570" s="44">
        <f>SUM(U571:U580)</f>
        <v>436</v>
      </c>
      <c r="V570" s="44">
        <f>SUM(V571:V580)</f>
        <v>0</v>
      </c>
      <c r="W570" s="44">
        <f>SUM(W571:W580)</f>
        <v>-203</v>
      </c>
      <c r="X570" s="44">
        <f>SUM(X571:X580)</f>
        <v>233</v>
      </c>
      <c r="Y570" s="44">
        <f t="shared" si="167"/>
        <v>-203</v>
      </c>
      <c r="Z570" s="131">
        <f t="shared" si="168"/>
        <v>-46.559633027522935</v>
      </c>
      <c r="AE570" s="44">
        <f>SUM(AE571:AE580)</f>
        <v>-150</v>
      </c>
      <c r="AF570" s="44">
        <f>SUM(AF571:AF580)</f>
        <v>0</v>
      </c>
      <c r="AG570" s="44">
        <f>SUM(AG571:AG580)</f>
        <v>0</v>
      </c>
      <c r="AH570" s="44">
        <f>SUM(AH571:AH580)</f>
        <v>-10</v>
      </c>
      <c r="AJ570" s="281" t="e">
        <f t="shared" si="169"/>
        <v>#N/A</v>
      </c>
    </row>
    <row r="571" spans="1:36" ht="19.5" hidden="1" customHeight="1" outlineLevel="2">
      <c r="A571" s="45" t="s">
        <v>2639</v>
      </c>
      <c r="B571" s="121" t="s">
        <v>472</v>
      </c>
      <c r="C571" s="41">
        <f t="shared" si="159"/>
        <v>392</v>
      </c>
      <c r="D571" s="41">
        <f t="shared" si="159"/>
        <v>0</v>
      </c>
      <c r="E571" s="41">
        <f t="shared" si="159"/>
        <v>0</v>
      </c>
      <c r="F571" s="41">
        <f t="shared" si="160"/>
        <v>392</v>
      </c>
      <c r="G571" s="41">
        <f t="shared" si="161"/>
        <v>0</v>
      </c>
      <c r="H571" s="130">
        <f t="shared" si="162"/>
        <v>0</v>
      </c>
      <c r="I571" s="41">
        <v>392</v>
      </c>
      <c r="J571" s="41"/>
      <c r="K571" s="37">
        <f t="shared" ref="K571:K580" si="175">SUM(AE571:AH571)</f>
        <v>0</v>
      </c>
      <c r="L571" s="41">
        <f t="shared" si="158"/>
        <v>392</v>
      </c>
      <c r="M571" s="41">
        <f t="shared" si="163"/>
        <v>0</v>
      </c>
      <c r="N571" s="130">
        <f t="shared" si="164"/>
        <v>0</v>
      </c>
      <c r="O571" s="41"/>
      <c r="P571" s="41"/>
      <c r="Q571" s="41"/>
      <c r="R571" s="41"/>
      <c r="S571" s="41">
        <f t="shared" si="165"/>
        <v>0</v>
      </c>
      <c r="T571" s="130">
        <f t="shared" si="166"/>
        <v>0</v>
      </c>
      <c r="U571" s="41">
        <v>0</v>
      </c>
      <c r="V571" s="41"/>
      <c r="W571" s="41"/>
      <c r="X571" s="41">
        <v>0</v>
      </c>
      <c r="Y571" s="41">
        <f t="shared" si="167"/>
        <v>0</v>
      </c>
      <c r="Z571" s="130">
        <f t="shared" si="168"/>
        <v>0</v>
      </c>
      <c r="AE571" s="41"/>
      <c r="AF571" s="41"/>
      <c r="AG571" s="41"/>
      <c r="AH571" s="41"/>
      <c r="AJ571" s="281" t="e">
        <f t="shared" si="169"/>
        <v>#N/A</v>
      </c>
    </row>
    <row r="572" spans="1:36" ht="19.5" hidden="1" customHeight="1" outlineLevel="2">
      <c r="A572" s="45" t="s">
        <v>2640</v>
      </c>
      <c r="B572" s="121" t="s">
        <v>473</v>
      </c>
      <c r="C572" s="41">
        <f t="shared" si="159"/>
        <v>373</v>
      </c>
      <c r="D572" s="41">
        <f t="shared" si="159"/>
        <v>0</v>
      </c>
      <c r="E572" s="41">
        <f t="shared" si="159"/>
        <v>-13</v>
      </c>
      <c r="F572" s="41">
        <f t="shared" si="160"/>
        <v>360</v>
      </c>
      <c r="G572" s="41">
        <f t="shared" si="161"/>
        <v>-13</v>
      </c>
      <c r="H572" s="130">
        <f t="shared" si="162"/>
        <v>-3.4852546916890081</v>
      </c>
      <c r="I572" s="41">
        <v>357</v>
      </c>
      <c r="J572" s="41"/>
      <c r="K572" s="37">
        <f t="shared" si="175"/>
        <v>-10</v>
      </c>
      <c r="L572" s="41">
        <f t="shared" si="158"/>
        <v>347</v>
      </c>
      <c r="M572" s="41">
        <f t="shared" si="163"/>
        <v>-10</v>
      </c>
      <c r="N572" s="130">
        <f t="shared" si="164"/>
        <v>-2.801120448179272</v>
      </c>
      <c r="O572" s="41"/>
      <c r="P572" s="41"/>
      <c r="Q572" s="41"/>
      <c r="R572" s="41"/>
      <c r="S572" s="41">
        <f t="shared" si="165"/>
        <v>0</v>
      </c>
      <c r="T572" s="130">
        <f t="shared" si="166"/>
        <v>0</v>
      </c>
      <c r="U572" s="41">
        <v>16</v>
      </c>
      <c r="V572" s="41"/>
      <c r="W572" s="41">
        <v>-3</v>
      </c>
      <c r="X572" s="41">
        <v>13</v>
      </c>
      <c r="Y572" s="41">
        <f t="shared" si="167"/>
        <v>-3</v>
      </c>
      <c r="Z572" s="130">
        <f t="shared" si="168"/>
        <v>-18.75</v>
      </c>
      <c r="AE572" s="41"/>
      <c r="AF572" s="41"/>
      <c r="AG572" s="41"/>
      <c r="AH572" s="41">
        <v>-10</v>
      </c>
      <c r="AJ572" s="281" t="e">
        <f t="shared" si="169"/>
        <v>#N/A</v>
      </c>
    </row>
    <row r="573" spans="1:36" ht="19.5" hidden="1" customHeight="1" outlineLevel="2">
      <c r="A573" s="45" t="s">
        <v>2641</v>
      </c>
      <c r="B573" s="121" t="s">
        <v>474</v>
      </c>
      <c r="C573" s="41">
        <f t="shared" si="159"/>
        <v>0</v>
      </c>
      <c r="D573" s="41">
        <f t="shared" si="159"/>
        <v>0</v>
      </c>
      <c r="E573" s="41">
        <f t="shared" si="159"/>
        <v>0</v>
      </c>
      <c r="F573" s="41">
        <f t="shared" si="160"/>
        <v>0</v>
      </c>
      <c r="G573" s="41">
        <f t="shared" si="161"/>
        <v>0</v>
      </c>
      <c r="H573" s="130">
        <f t="shared" si="162"/>
        <v>0</v>
      </c>
      <c r="I573" s="41">
        <v>0</v>
      </c>
      <c r="J573" s="41"/>
      <c r="K573" s="37">
        <f t="shared" si="175"/>
        <v>0</v>
      </c>
      <c r="L573" s="41">
        <f t="shared" si="158"/>
        <v>0</v>
      </c>
      <c r="M573" s="41">
        <f t="shared" si="163"/>
        <v>0</v>
      </c>
      <c r="N573" s="130">
        <f t="shared" si="164"/>
        <v>0</v>
      </c>
      <c r="O573" s="41"/>
      <c r="P573" s="41"/>
      <c r="Q573" s="41"/>
      <c r="R573" s="41"/>
      <c r="S573" s="41">
        <f t="shared" si="165"/>
        <v>0</v>
      </c>
      <c r="T573" s="130">
        <f t="shared" si="166"/>
        <v>0</v>
      </c>
      <c r="U573" s="41"/>
      <c r="V573" s="41"/>
      <c r="W573" s="41"/>
      <c r="X573" s="41"/>
      <c r="Y573" s="41">
        <f t="shared" si="167"/>
        <v>0</v>
      </c>
      <c r="Z573" s="130">
        <f t="shared" si="168"/>
        <v>0</v>
      </c>
      <c r="AE573" s="41"/>
      <c r="AF573" s="41"/>
      <c r="AG573" s="41"/>
      <c r="AH573" s="41"/>
      <c r="AJ573" s="281" t="e">
        <f t="shared" si="169"/>
        <v>#N/A</v>
      </c>
    </row>
    <row r="574" spans="1:36" ht="19.5" hidden="1" customHeight="1" outlineLevel="2">
      <c r="A574" s="45" t="s">
        <v>2642</v>
      </c>
      <c r="B574" s="121" t="s">
        <v>867</v>
      </c>
      <c r="C574" s="41">
        <f t="shared" si="159"/>
        <v>30</v>
      </c>
      <c r="D574" s="41">
        <f t="shared" si="159"/>
        <v>0</v>
      </c>
      <c r="E574" s="41">
        <f t="shared" si="159"/>
        <v>0</v>
      </c>
      <c r="F574" s="41">
        <f t="shared" si="160"/>
        <v>30</v>
      </c>
      <c r="G574" s="41">
        <f t="shared" si="161"/>
        <v>0</v>
      </c>
      <c r="H574" s="130">
        <f t="shared" si="162"/>
        <v>0</v>
      </c>
      <c r="I574" s="41">
        <v>30</v>
      </c>
      <c r="J574" s="41"/>
      <c r="K574" s="37">
        <f t="shared" si="175"/>
        <v>0</v>
      </c>
      <c r="L574" s="41">
        <f t="shared" si="158"/>
        <v>30</v>
      </c>
      <c r="M574" s="41">
        <f t="shared" si="163"/>
        <v>0</v>
      </c>
      <c r="N574" s="130">
        <f t="shared" si="164"/>
        <v>0</v>
      </c>
      <c r="O574" s="41"/>
      <c r="P574" s="41"/>
      <c r="Q574" s="41"/>
      <c r="R574" s="41"/>
      <c r="S574" s="41">
        <f t="shared" si="165"/>
        <v>0</v>
      </c>
      <c r="T574" s="130">
        <f t="shared" si="166"/>
        <v>0</v>
      </c>
      <c r="U574" s="41"/>
      <c r="V574" s="41"/>
      <c r="W574" s="41"/>
      <c r="X574" s="41"/>
      <c r="Y574" s="41">
        <f t="shared" si="167"/>
        <v>0</v>
      </c>
      <c r="Z574" s="130">
        <f t="shared" si="168"/>
        <v>0</v>
      </c>
      <c r="AE574" s="41"/>
      <c r="AF574" s="41"/>
      <c r="AG574" s="41"/>
      <c r="AH574" s="41"/>
      <c r="AJ574" s="281" t="e">
        <f t="shared" si="169"/>
        <v>#N/A</v>
      </c>
    </row>
    <row r="575" spans="1:36" ht="19.5" hidden="1" customHeight="1" outlineLevel="2">
      <c r="A575" s="45" t="s">
        <v>2643</v>
      </c>
      <c r="B575" s="121" t="s">
        <v>868</v>
      </c>
      <c r="C575" s="41">
        <f t="shared" si="159"/>
        <v>0</v>
      </c>
      <c r="D575" s="41">
        <f t="shared" si="159"/>
        <v>0</v>
      </c>
      <c r="E575" s="41">
        <f t="shared" si="159"/>
        <v>0</v>
      </c>
      <c r="F575" s="41">
        <f t="shared" si="160"/>
        <v>0</v>
      </c>
      <c r="G575" s="41">
        <f t="shared" si="161"/>
        <v>0</v>
      </c>
      <c r="H575" s="130">
        <f t="shared" si="162"/>
        <v>0</v>
      </c>
      <c r="I575" s="41">
        <v>0</v>
      </c>
      <c r="J575" s="41"/>
      <c r="K575" s="37">
        <f t="shared" si="175"/>
        <v>0</v>
      </c>
      <c r="L575" s="41">
        <f t="shared" si="158"/>
        <v>0</v>
      </c>
      <c r="M575" s="41">
        <f t="shared" si="163"/>
        <v>0</v>
      </c>
      <c r="N575" s="130">
        <f t="shared" si="164"/>
        <v>0</v>
      </c>
      <c r="O575" s="41"/>
      <c r="P575" s="41"/>
      <c r="Q575" s="41"/>
      <c r="R575" s="41"/>
      <c r="S575" s="41">
        <f t="shared" si="165"/>
        <v>0</v>
      </c>
      <c r="T575" s="130">
        <f t="shared" si="166"/>
        <v>0</v>
      </c>
      <c r="U575" s="41"/>
      <c r="V575" s="41"/>
      <c r="W575" s="41"/>
      <c r="X575" s="41"/>
      <c r="Y575" s="41">
        <f t="shared" si="167"/>
        <v>0</v>
      </c>
      <c r="Z575" s="130">
        <f t="shared" si="168"/>
        <v>0</v>
      </c>
      <c r="AE575" s="41"/>
      <c r="AF575" s="41"/>
      <c r="AG575" s="41"/>
      <c r="AH575" s="41"/>
      <c r="AJ575" s="281" t="e">
        <f t="shared" si="169"/>
        <v>#N/A</v>
      </c>
    </row>
    <row r="576" spans="1:36" ht="19.5" hidden="1" customHeight="1" outlineLevel="2">
      <c r="A576" s="45" t="s">
        <v>2644</v>
      </c>
      <c r="B576" s="121" t="s">
        <v>869</v>
      </c>
      <c r="C576" s="41">
        <f t="shared" si="159"/>
        <v>66</v>
      </c>
      <c r="D576" s="41">
        <f t="shared" si="159"/>
        <v>0</v>
      </c>
      <c r="E576" s="41">
        <f t="shared" si="159"/>
        <v>0</v>
      </c>
      <c r="F576" s="41">
        <f t="shared" si="160"/>
        <v>66</v>
      </c>
      <c r="G576" s="41">
        <f t="shared" si="161"/>
        <v>0</v>
      </c>
      <c r="H576" s="130">
        <f t="shared" si="162"/>
        <v>0</v>
      </c>
      <c r="I576" s="41">
        <v>66</v>
      </c>
      <c r="J576" s="41"/>
      <c r="K576" s="37">
        <f t="shared" si="175"/>
        <v>0</v>
      </c>
      <c r="L576" s="41">
        <f t="shared" si="158"/>
        <v>66</v>
      </c>
      <c r="M576" s="41">
        <f t="shared" si="163"/>
        <v>0</v>
      </c>
      <c r="N576" s="130">
        <f t="shared" si="164"/>
        <v>0</v>
      </c>
      <c r="O576" s="41"/>
      <c r="P576" s="41"/>
      <c r="Q576" s="41"/>
      <c r="R576" s="41"/>
      <c r="S576" s="41">
        <f t="shared" si="165"/>
        <v>0</v>
      </c>
      <c r="T576" s="130">
        <f t="shared" si="166"/>
        <v>0</v>
      </c>
      <c r="U576" s="41"/>
      <c r="V576" s="41"/>
      <c r="W576" s="41"/>
      <c r="X576" s="41"/>
      <c r="Y576" s="41">
        <f t="shared" si="167"/>
        <v>0</v>
      </c>
      <c r="Z576" s="130">
        <f t="shared" si="168"/>
        <v>0</v>
      </c>
      <c r="AE576" s="41"/>
      <c r="AF576" s="41"/>
      <c r="AG576" s="41"/>
      <c r="AH576" s="41"/>
      <c r="AJ576" s="281" t="e">
        <f t="shared" si="169"/>
        <v>#N/A</v>
      </c>
    </row>
    <row r="577" spans="1:36" ht="19.5" hidden="1" customHeight="1" outlineLevel="2">
      <c r="A577" s="45" t="s">
        <v>2645</v>
      </c>
      <c r="B577" s="121" t="s">
        <v>870</v>
      </c>
      <c r="C577" s="41">
        <f t="shared" si="159"/>
        <v>8</v>
      </c>
      <c r="D577" s="41">
        <f t="shared" si="159"/>
        <v>0</v>
      </c>
      <c r="E577" s="41">
        <f t="shared" si="159"/>
        <v>0</v>
      </c>
      <c r="F577" s="41">
        <f t="shared" si="160"/>
        <v>8</v>
      </c>
      <c r="G577" s="41">
        <f t="shared" si="161"/>
        <v>0</v>
      </c>
      <c r="H577" s="130">
        <f t="shared" si="162"/>
        <v>0</v>
      </c>
      <c r="I577" s="41">
        <v>8</v>
      </c>
      <c r="J577" s="41"/>
      <c r="K577" s="37">
        <f t="shared" si="175"/>
        <v>0</v>
      </c>
      <c r="L577" s="41">
        <f t="shared" si="158"/>
        <v>8</v>
      </c>
      <c r="M577" s="41">
        <f t="shared" si="163"/>
        <v>0</v>
      </c>
      <c r="N577" s="130">
        <f t="shared" si="164"/>
        <v>0</v>
      </c>
      <c r="O577" s="41"/>
      <c r="P577" s="41"/>
      <c r="Q577" s="41"/>
      <c r="R577" s="41"/>
      <c r="S577" s="41">
        <f t="shared" si="165"/>
        <v>0</v>
      </c>
      <c r="T577" s="130">
        <f t="shared" si="166"/>
        <v>0</v>
      </c>
      <c r="U577" s="41"/>
      <c r="V577" s="41"/>
      <c r="W577" s="41"/>
      <c r="X577" s="41"/>
      <c r="Y577" s="41">
        <f t="shared" si="167"/>
        <v>0</v>
      </c>
      <c r="Z577" s="130">
        <f t="shared" si="168"/>
        <v>0</v>
      </c>
      <c r="AE577" s="41"/>
      <c r="AF577" s="41"/>
      <c r="AG577" s="41"/>
      <c r="AH577" s="41"/>
      <c r="AJ577" s="281" t="e">
        <f t="shared" si="169"/>
        <v>#N/A</v>
      </c>
    </row>
    <row r="578" spans="1:36" ht="19.5" hidden="1" customHeight="1" outlineLevel="2">
      <c r="A578" s="45" t="s">
        <v>2646</v>
      </c>
      <c r="B578" s="121" t="s">
        <v>871</v>
      </c>
      <c r="C578" s="41">
        <f t="shared" si="159"/>
        <v>698</v>
      </c>
      <c r="D578" s="41">
        <f t="shared" si="159"/>
        <v>0</v>
      </c>
      <c r="E578" s="41">
        <f t="shared" si="159"/>
        <v>-200</v>
      </c>
      <c r="F578" s="41">
        <f t="shared" si="160"/>
        <v>498</v>
      </c>
      <c r="G578" s="41">
        <f t="shared" si="161"/>
        <v>-200</v>
      </c>
      <c r="H578" s="130">
        <f t="shared" si="162"/>
        <v>-28.653295128939828</v>
      </c>
      <c r="I578" s="41">
        <v>278</v>
      </c>
      <c r="J578" s="41"/>
      <c r="K578" s="37">
        <f t="shared" si="175"/>
        <v>0</v>
      </c>
      <c r="L578" s="41">
        <f t="shared" si="158"/>
        <v>278</v>
      </c>
      <c r="M578" s="41">
        <f t="shared" si="163"/>
        <v>0</v>
      </c>
      <c r="N578" s="130">
        <f t="shared" si="164"/>
        <v>0</v>
      </c>
      <c r="O578" s="41"/>
      <c r="P578" s="41"/>
      <c r="Q578" s="41"/>
      <c r="R578" s="41"/>
      <c r="S578" s="41">
        <f t="shared" si="165"/>
        <v>0</v>
      </c>
      <c r="T578" s="130">
        <f t="shared" si="166"/>
        <v>0</v>
      </c>
      <c r="U578" s="41">
        <v>420</v>
      </c>
      <c r="V578" s="41"/>
      <c r="W578" s="41">
        <v>-200</v>
      </c>
      <c r="X578" s="41">
        <v>220</v>
      </c>
      <c r="Y578" s="41">
        <f t="shared" si="167"/>
        <v>-200</v>
      </c>
      <c r="Z578" s="130">
        <f t="shared" si="168"/>
        <v>-47.619047619047613</v>
      </c>
      <c r="AE578" s="41"/>
      <c r="AF578" s="41"/>
      <c r="AG578" s="41"/>
      <c r="AH578" s="41"/>
      <c r="AJ578" s="281" t="e">
        <f t="shared" si="169"/>
        <v>#N/A</v>
      </c>
    </row>
    <row r="579" spans="1:36" ht="19.5" hidden="1" customHeight="1" outlineLevel="2">
      <c r="A579" s="45" t="s">
        <v>2647</v>
      </c>
      <c r="B579" s="121" t="s">
        <v>872</v>
      </c>
      <c r="C579" s="41">
        <f t="shared" si="159"/>
        <v>0</v>
      </c>
      <c r="D579" s="41">
        <f t="shared" si="159"/>
        <v>0</v>
      </c>
      <c r="E579" s="41">
        <f t="shared" si="159"/>
        <v>0</v>
      </c>
      <c r="F579" s="41">
        <f t="shared" si="160"/>
        <v>0</v>
      </c>
      <c r="G579" s="41">
        <f t="shared" si="161"/>
        <v>0</v>
      </c>
      <c r="H579" s="130">
        <f t="shared" si="162"/>
        <v>0</v>
      </c>
      <c r="I579" s="41">
        <v>0</v>
      </c>
      <c r="J579" s="41"/>
      <c r="K579" s="37">
        <f t="shared" si="175"/>
        <v>0</v>
      </c>
      <c r="L579" s="41">
        <f t="shared" si="158"/>
        <v>0</v>
      </c>
      <c r="M579" s="41">
        <f t="shared" si="163"/>
        <v>0</v>
      </c>
      <c r="N579" s="130">
        <f t="shared" si="164"/>
        <v>0</v>
      </c>
      <c r="O579" s="41"/>
      <c r="P579" s="41"/>
      <c r="Q579" s="41"/>
      <c r="R579" s="41"/>
      <c r="S579" s="41">
        <f t="shared" si="165"/>
        <v>0</v>
      </c>
      <c r="T579" s="130">
        <f t="shared" si="166"/>
        <v>0</v>
      </c>
      <c r="U579" s="41">
        <v>0</v>
      </c>
      <c r="V579" s="41"/>
      <c r="W579" s="41"/>
      <c r="X579" s="41">
        <v>0</v>
      </c>
      <c r="Y579" s="41">
        <f t="shared" si="167"/>
        <v>0</v>
      </c>
      <c r="Z579" s="130">
        <f t="shared" si="168"/>
        <v>0</v>
      </c>
      <c r="AE579" s="41"/>
      <c r="AF579" s="41"/>
      <c r="AG579" s="41"/>
      <c r="AH579" s="41"/>
      <c r="AJ579" s="281" t="e">
        <f t="shared" si="169"/>
        <v>#N/A</v>
      </c>
    </row>
    <row r="580" spans="1:36" ht="19.5" hidden="1" customHeight="1" outlineLevel="2">
      <c r="A580" s="45" t="s">
        <v>2648</v>
      </c>
      <c r="B580" s="121" t="s">
        <v>873</v>
      </c>
      <c r="C580" s="41">
        <f t="shared" si="159"/>
        <v>119</v>
      </c>
      <c r="D580" s="41">
        <f t="shared" si="159"/>
        <v>150</v>
      </c>
      <c r="E580" s="41">
        <f t="shared" si="159"/>
        <v>-150</v>
      </c>
      <c r="F580" s="41">
        <f t="shared" si="160"/>
        <v>119</v>
      </c>
      <c r="G580" s="41">
        <f t="shared" si="161"/>
        <v>0</v>
      </c>
      <c r="H580" s="130">
        <f t="shared" si="162"/>
        <v>0</v>
      </c>
      <c r="I580" s="41">
        <v>119</v>
      </c>
      <c r="J580" s="41">
        <v>150</v>
      </c>
      <c r="K580" s="37">
        <f t="shared" si="175"/>
        <v>-150</v>
      </c>
      <c r="L580" s="41">
        <f t="shared" si="158"/>
        <v>119</v>
      </c>
      <c r="M580" s="41">
        <f t="shared" si="163"/>
        <v>0</v>
      </c>
      <c r="N580" s="130">
        <f t="shared" si="164"/>
        <v>0</v>
      </c>
      <c r="O580" s="41"/>
      <c r="P580" s="41"/>
      <c r="Q580" s="41"/>
      <c r="R580" s="41"/>
      <c r="S580" s="41">
        <f t="shared" si="165"/>
        <v>0</v>
      </c>
      <c r="T580" s="130">
        <f t="shared" si="166"/>
        <v>0</v>
      </c>
      <c r="U580" s="41">
        <v>0</v>
      </c>
      <c r="V580" s="41"/>
      <c r="W580" s="41"/>
      <c r="X580" s="41">
        <v>0</v>
      </c>
      <c r="Y580" s="41">
        <f t="shared" si="167"/>
        <v>0</v>
      </c>
      <c r="Z580" s="130">
        <f t="shared" si="168"/>
        <v>0</v>
      </c>
      <c r="AE580" s="41">
        <v>-150</v>
      </c>
      <c r="AF580" s="41"/>
      <c r="AG580" s="41"/>
      <c r="AH580" s="41"/>
      <c r="AJ580" s="281" t="e">
        <f t="shared" si="169"/>
        <v>#N/A</v>
      </c>
    </row>
    <row r="581" spans="1:36" ht="19.5" hidden="1" customHeight="1" outlineLevel="1" collapsed="1">
      <c r="A581" s="43" t="s">
        <v>2649</v>
      </c>
      <c r="B581" s="121" t="s">
        <v>874</v>
      </c>
      <c r="C581" s="44">
        <f t="shared" si="159"/>
        <v>0</v>
      </c>
      <c r="D581" s="44">
        <f t="shared" si="159"/>
        <v>0</v>
      </c>
      <c r="E581" s="44">
        <f t="shared" si="159"/>
        <v>0</v>
      </c>
      <c r="F581" s="44">
        <f t="shared" si="160"/>
        <v>0</v>
      </c>
      <c r="G581" s="44">
        <f t="shared" si="161"/>
        <v>0</v>
      </c>
      <c r="H581" s="131">
        <f t="shared" si="162"/>
        <v>0</v>
      </c>
      <c r="I581" s="44">
        <f>I582</f>
        <v>0</v>
      </c>
      <c r="J581" s="44">
        <f>J582</f>
        <v>0</v>
      </c>
      <c r="K581" s="44">
        <f>K582</f>
        <v>0</v>
      </c>
      <c r="L581" s="44">
        <f t="shared" ref="L581:L644" si="176">SUM(I581:K581)</f>
        <v>0</v>
      </c>
      <c r="M581" s="44">
        <f t="shared" si="163"/>
        <v>0</v>
      </c>
      <c r="N581" s="131">
        <f t="shared" si="164"/>
        <v>0</v>
      </c>
      <c r="O581" s="44">
        <f>O582</f>
        <v>0</v>
      </c>
      <c r="P581" s="44">
        <f>P582</f>
        <v>0</v>
      </c>
      <c r="Q581" s="44">
        <f>Q582</f>
        <v>0</v>
      </c>
      <c r="R581" s="44">
        <f>R582</f>
        <v>0</v>
      </c>
      <c r="S581" s="44">
        <f t="shared" si="165"/>
        <v>0</v>
      </c>
      <c r="T581" s="131">
        <f t="shared" si="166"/>
        <v>0</v>
      </c>
      <c r="U581" s="44">
        <f>U582</f>
        <v>0</v>
      </c>
      <c r="V581" s="44">
        <f>V582</f>
        <v>0</v>
      </c>
      <c r="W581" s="44">
        <f>W582</f>
        <v>0</v>
      </c>
      <c r="X581" s="44">
        <f>X582</f>
        <v>0</v>
      </c>
      <c r="Y581" s="44">
        <f t="shared" si="167"/>
        <v>0</v>
      </c>
      <c r="Z581" s="131">
        <f t="shared" si="168"/>
        <v>0</v>
      </c>
      <c r="AE581" s="44">
        <f>AE582</f>
        <v>0</v>
      </c>
      <c r="AF581" s="44">
        <f>AF582</f>
        <v>0</v>
      </c>
      <c r="AG581" s="44">
        <f>AG582</f>
        <v>0</v>
      </c>
      <c r="AH581" s="44">
        <f>AH582</f>
        <v>0</v>
      </c>
      <c r="AJ581" s="281" t="e">
        <f t="shared" si="169"/>
        <v>#N/A</v>
      </c>
    </row>
    <row r="582" spans="1:36" ht="19.5" hidden="1" customHeight="1" outlineLevel="2">
      <c r="A582" s="45" t="s">
        <v>2650</v>
      </c>
      <c r="B582" s="121" t="s">
        <v>875</v>
      </c>
      <c r="C582" s="41">
        <f t="shared" si="159"/>
        <v>0</v>
      </c>
      <c r="D582" s="41">
        <f t="shared" si="159"/>
        <v>0</v>
      </c>
      <c r="E582" s="41">
        <f t="shared" si="159"/>
        <v>0</v>
      </c>
      <c r="F582" s="41">
        <f t="shared" si="160"/>
        <v>0</v>
      </c>
      <c r="G582" s="41">
        <f t="shared" si="161"/>
        <v>0</v>
      </c>
      <c r="H582" s="130">
        <f t="shared" si="162"/>
        <v>0</v>
      </c>
      <c r="I582" s="41"/>
      <c r="J582" s="41"/>
      <c r="K582" s="37">
        <f>SUM(AE582:AH582)</f>
        <v>0</v>
      </c>
      <c r="L582" s="41">
        <f t="shared" si="176"/>
        <v>0</v>
      </c>
      <c r="M582" s="41">
        <f t="shared" si="163"/>
        <v>0</v>
      </c>
      <c r="N582" s="130">
        <f t="shared" si="164"/>
        <v>0</v>
      </c>
      <c r="O582" s="41"/>
      <c r="P582" s="41"/>
      <c r="Q582" s="41"/>
      <c r="R582" s="41"/>
      <c r="S582" s="41">
        <f t="shared" si="165"/>
        <v>0</v>
      </c>
      <c r="T582" s="130">
        <f t="shared" si="166"/>
        <v>0</v>
      </c>
      <c r="U582" s="41"/>
      <c r="V582" s="41"/>
      <c r="W582" s="41"/>
      <c r="X582" s="41"/>
      <c r="Y582" s="41">
        <f t="shared" si="167"/>
        <v>0</v>
      </c>
      <c r="Z582" s="130">
        <f t="shared" si="168"/>
        <v>0</v>
      </c>
      <c r="AE582" s="41"/>
      <c r="AF582" s="41"/>
      <c r="AG582" s="41"/>
      <c r="AH582" s="41"/>
      <c r="AJ582" s="281" t="e">
        <f t="shared" si="169"/>
        <v>#N/A</v>
      </c>
    </row>
    <row r="583" spans="1:36" ht="19.5" hidden="1" customHeight="1" outlineLevel="1" collapsed="1">
      <c r="A583" s="43" t="s">
        <v>2651</v>
      </c>
      <c r="B583" s="121" t="s">
        <v>876</v>
      </c>
      <c r="C583" s="44">
        <f t="shared" ref="C583:E646" si="177">I583+O583+U583</f>
        <v>22848</v>
      </c>
      <c r="D583" s="44">
        <f t="shared" si="177"/>
        <v>0</v>
      </c>
      <c r="E583" s="44">
        <f t="shared" si="177"/>
        <v>-2000</v>
      </c>
      <c r="F583" s="44">
        <f t="shared" ref="F583:F646" si="178">L583+R583+X583</f>
        <v>20848</v>
      </c>
      <c r="G583" s="44">
        <f t="shared" ref="G583:G646" si="179">F583-C583</f>
        <v>-2000</v>
      </c>
      <c r="H583" s="131">
        <f t="shared" ref="H583:H646" si="180">IF(C583=0,0,G583/C583*100)</f>
        <v>-8.7535014005602232</v>
      </c>
      <c r="I583" s="44">
        <f>SUM(I584:I591)</f>
        <v>20835</v>
      </c>
      <c r="J583" s="44">
        <f>SUM(J584:J591)</f>
        <v>0</v>
      </c>
      <c r="K583" s="44">
        <f>SUM(K584:K591)</f>
        <v>-2000</v>
      </c>
      <c r="L583" s="44">
        <f t="shared" si="176"/>
        <v>18835</v>
      </c>
      <c r="M583" s="44">
        <f t="shared" ref="M583:M646" si="181">L583-I583</f>
        <v>-2000</v>
      </c>
      <c r="N583" s="131">
        <f t="shared" ref="N583:N646" si="182">IF(I583=0,0,M583/I583*100)</f>
        <v>-9.5992320614350852</v>
      </c>
      <c r="O583" s="44">
        <f>SUM(O584:O591)</f>
        <v>287</v>
      </c>
      <c r="P583" s="44">
        <f>SUM(P584:P591)</f>
        <v>0</v>
      </c>
      <c r="Q583" s="44">
        <f>SUM(Q584:Q591)</f>
        <v>0</v>
      </c>
      <c r="R583" s="44">
        <f>SUM(R584:R591)</f>
        <v>287</v>
      </c>
      <c r="S583" s="44">
        <f t="shared" ref="S583:S646" si="183">R583-O583</f>
        <v>0</v>
      </c>
      <c r="T583" s="131">
        <f t="shared" ref="T583:T646" si="184">IF(O583=0,0,S583/O583*100)</f>
        <v>0</v>
      </c>
      <c r="U583" s="44">
        <f>SUM(U584:U591)</f>
        <v>1726</v>
      </c>
      <c r="V583" s="44">
        <f>SUM(V584:V591)</f>
        <v>0</v>
      </c>
      <c r="W583" s="44">
        <f>SUM(W584:W591)</f>
        <v>0</v>
      </c>
      <c r="X583" s="44">
        <f>SUM(X584:X591)</f>
        <v>1726</v>
      </c>
      <c r="Y583" s="44">
        <f t="shared" ref="Y583:Y646" si="185">X583-U583</f>
        <v>0</v>
      </c>
      <c r="Z583" s="131">
        <f t="shared" ref="Z583:Z646" si="186">IF(U583=0,0,Y583/U583*100)</f>
        <v>0</v>
      </c>
      <c r="AE583" s="44">
        <f>SUM(AE584:AE591)</f>
        <v>0</v>
      </c>
      <c r="AF583" s="44">
        <f>SUM(AF584:AF591)</f>
        <v>-2000</v>
      </c>
      <c r="AG583" s="44">
        <f>SUM(AG584:AG591)</f>
        <v>0</v>
      </c>
      <c r="AH583" s="44">
        <f>SUM(AH584:AH591)</f>
        <v>0</v>
      </c>
      <c r="AJ583" s="281" t="e">
        <f t="shared" ref="AJ583:AJ646" si="187">VLOOKUP($A583,$A$1374:$F$2703,3,FALSE)</f>
        <v>#N/A</v>
      </c>
    </row>
    <row r="584" spans="1:36" ht="19.5" hidden="1" customHeight="1" outlineLevel="2">
      <c r="A584" s="45" t="s">
        <v>2652</v>
      </c>
      <c r="B584" s="121" t="s">
        <v>877</v>
      </c>
      <c r="C584" s="41">
        <f t="shared" si="177"/>
        <v>439</v>
      </c>
      <c r="D584" s="41">
        <f t="shared" si="177"/>
        <v>0</v>
      </c>
      <c r="E584" s="41">
        <f t="shared" si="177"/>
        <v>0</v>
      </c>
      <c r="F584" s="41">
        <f t="shared" si="178"/>
        <v>439</v>
      </c>
      <c r="G584" s="41">
        <f t="shared" si="179"/>
        <v>0</v>
      </c>
      <c r="H584" s="130">
        <f t="shared" si="180"/>
        <v>0</v>
      </c>
      <c r="I584" s="41">
        <v>439</v>
      </c>
      <c r="J584" s="41"/>
      <c r="K584" s="37">
        <f t="shared" ref="K584:K591" si="188">SUM(AE584:AH584)</f>
        <v>0</v>
      </c>
      <c r="L584" s="41">
        <f t="shared" si="176"/>
        <v>439</v>
      </c>
      <c r="M584" s="41">
        <f t="shared" si="181"/>
        <v>0</v>
      </c>
      <c r="N584" s="130">
        <f t="shared" si="182"/>
        <v>0</v>
      </c>
      <c r="O584" s="41"/>
      <c r="P584" s="41"/>
      <c r="Q584" s="41"/>
      <c r="R584" s="41"/>
      <c r="S584" s="41">
        <f t="shared" si="183"/>
        <v>0</v>
      </c>
      <c r="T584" s="130">
        <f t="shared" si="184"/>
        <v>0</v>
      </c>
      <c r="U584" s="41">
        <v>0</v>
      </c>
      <c r="V584" s="41"/>
      <c r="W584" s="41"/>
      <c r="X584" s="41">
        <v>0</v>
      </c>
      <c r="Y584" s="41">
        <f t="shared" si="185"/>
        <v>0</v>
      </c>
      <c r="Z584" s="130">
        <f t="shared" si="186"/>
        <v>0</v>
      </c>
      <c r="AE584" s="41"/>
      <c r="AF584" s="41"/>
      <c r="AG584" s="41"/>
      <c r="AH584" s="41"/>
      <c r="AJ584" s="281" t="e">
        <f t="shared" si="187"/>
        <v>#N/A</v>
      </c>
    </row>
    <row r="585" spans="1:36" ht="19.5" hidden="1" customHeight="1" outlineLevel="2">
      <c r="A585" s="45" t="s">
        <v>2653</v>
      </c>
      <c r="B585" s="121" t="s">
        <v>878</v>
      </c>
      <c r="C585" s="41">
        <f t="shared" si="177"/>
        <v>207</v>
      </c>
      <c r="D585" s="41">
        <f t="shared" si="177"/>
        <v>0</v>
      </c>
      <c r="E585" s="41">
        <f t="shared" si="177"/>
        <v>0</v>
      </c>
      <c r="F585" s="41">
        <f t="shared" si="178"/>
        <v>207</v>
      </c>
      <c r="G585" s="41">
        <f t="shared" si="179"/>
        <v>0</v>
      </c>
      <c r="H585" s="130">
        <f t="shared" si="180"/>
        <v>0</v>
      </c>
      <c r="I585" s="41">
        <v>199</v>
      </c>
      <c r="J585" s="41"/>
      <c r="K585" s="37">
        <f t="shared" si="188"/>
        <v>0</v>
      </c>
      <c r="L585" s="41">
        <f t="shared" si="176"/>
        <v>199</v>
      </c>
      <c r="M585" s="41">
        <f t="shared" si="181"/>
        <v>0</v>
      </c>
      <c r="N585" s="130">
        <f t="shared" si="182"/>
        <v>0</v>
      </c>
      <c r="O585" s="41"/>
      <c r="P585" s="41"/>
      <c r="Q585" s="41"/>
      <c r="R585" s="41"/>
      <c r="S585" s="41">
        <f t="shared" si="183"/>
        <v>0</v>
      </c>
      <c r="T585" s="130">
        <f t="shared" si="184"/>
        <v>0</v>
      </c>
      <c r="U585" s="41">
        <v>8</v>
      </c>
      <c r="V585" s="41"/>
      <c r="W585" s="41"/>
      <c r="X585" s="41">
        <v>8</v>
      </c>
      <c r="Y585" s="41">
        <f t="shared" si="185"/>
        <v>0</v>
      </c>
      <c r="Z585" s="130">
        <f t="shared" si="186"/>
        <v>0</v>
      </c>
      <c r="AE585" s="41"/>
      <c r="AF585" s="41"/>
      <c r="AG585" s="41"/>
      <c r="AH585" s="41"/>
      <c r="AJ585" s="281" t="e">
        <f t="shared" si="187"/>
        <v>#N/A</v>
      </c>
    </row>
    <row r="586" spans="1:36" ht="19.5" hidden="1" customHeight="1" outlineLevel="2">
      <c r="A586" s="45" t="s">
        <v>2654</v>
      </c>
      <c r="B586" s="121" t="s">
        <v>879</v>
      </c>
      <c r="C586" s="41">
        <f t="shared" si="177"/>
        <v>0</v>
      </c>
      <c r="D586" s="41">
        <f t="shared" si="177"/>
        <v>0</v>
      </c>
      <c r="E586" s="41">
        <f t="shared" si="177"/>
        <v>0</v>
      </c>
      <c r="F586" s="41">
        <f t="shared" si="178"/>
        <v>0</v>
      </c>
      <c r="G586" s="41">
        <f t="shared" si="179"/>
        <v>0</v>
      </c>
      <c r="H586" s="130">
        <f t="shared" si="180"/>
        <v>0</v>
      </c>
      <c r="I586" s="41">
        <v>0</v>
      </c>
      <c r="J586" s="41"/>
      <c r="K586" s="37">
        <f t="shared" si="188"/>
        <v>0</v>
      </c>
      <c r="L586" s="41">
        <f t="shared" si="176"/>
        <v>0</v>
      </c>
      <c r="M586" s="41">
        <f t="shared" si="181"/>
        <v>0</v>
      </c>
      <c r="N586" s="130">
        <f t="shared" si="182"/>
        <v>0</v>
      </c>
      <c r="O586" s="41"/>
      <c r="P586" s="41"/>
      <c r="Q586" s="41"/>
      <c r="R586" s="41"/>
      <c r="S586" s="41">
        <f t="shared" si="183"/>
        <v>0</v>
      </c>
      <c r="T586" s="130">
        <f t="shared" si="184"/>
        <v>0</v>
      </c>
      <c r="U586" s="41"/>
      <c r="V586" s="41"/>
      <c r="W586" s="41"/>
      <c r="X586" s="41"/>
      <c r="Y586" s="41">
        <f t="shared" si="185"/>
        <v>0</v>
      </c>
      <c r="Z586" s="130">
        <f t="shared" si="186"/>
        <v>0</v>
      </c>
      <c r="AE586" s="41"/>
      <c r="AF586" s="41"/>
      <c r="AG586" s="41"/>
      <c r="AH586" s="41"/>
      <c r="AJ586" s="281" t="e">
        <f t="shared" si="187"/>
        <v>#N/A</v>
      </c>
    </row>
    <row r="587" spans="1:36" ht="19.5" hidden="1" customHeight="1" outlineLevel="2">
      <c r="A587" s="45" t="s">
        <v>2655</v>
      </c>
      <c r="B587" s="121" t="s">
        <v>880</v>
      </c>
      <c r="C587" s="41">
        <f t="shared" si="177"/>
        <v>0</v>
      </c>
      <c r="D587" s="41">
        <f t="shared" si="177"/>
        <v>0</v>
      </c>
      <c r="E587" s="41">
        <f t="shared" si="177"/>
        <v>0</v>
      </c>
      <c r="F587" s="41">
        <f t="shared" si="178"/>
        <v>0</v>
      </c>
      <c r="G587" s="41">
        <f t="shared" si="179"/>
        <v>0</v>
      </c>
      <c r="H587" s="130">
        <f t="shared" si="180"/>
        <v>0</v>
      </c>
      <c r="I587" s="41">
        <v>0</v>
      </c>
      <c r="J587" s="41"/>
      <c r="K587" s="37">
        <f t="shared" si="188"/>
        <v>0</v>
      </c>
      <c r="L587" s="41">
        <f t="shared" si="176"/>
        <v>0</v>
      </c>
      <c r="M587" s="41">
        <f t="shared" si="181"/>
        <v>0</v>
      </c>
      <c r="N587" s="130">
        <f t="shared" si="182"/>
        <v>0</v>
      </c>
      <c r="O587" s="41"/>
      <c r="P587" s="41"/>
      <c r="Q587" s="41"/>
      <c r="R587" s="41"/>
      <c r="S587" s="41">
        <f t="shared" si="183"/>
        <v>0</v>
      </c>
      <c r="T587" s="130">
        <f t="shared" si="184"/>
        <v>0</v>
      </c>
      <c r="U587" s="41"/>
      <c r="V587" s="41"/>
      <c r="W587" s="41"/>
      <c r="X587" s="41"/>
      <c r="Y587" s="41">
        <f t="shared" si="185"/>
        <v>0</v>
      </c>
      <c r="Z587" s="130">
        <f t="shared" si="186"/>
        <v>0</v>
      </c>
      <c r="AE587" s="41"/>
      <c r="AF587" s="41"/>
      <c r="AG587" s="41"/>
      <c r="AH587" s="41"/>
      <c r="AJ587" s="281" t="e">
        <f t="shared" si="187"/>
        <v>#N/A</v>
      </c>
    </row>
    <row r="588" spans="1:36" ht="19.5" hidden="1" customHeight="1" outlineLevel="2">
      <c r="A588" s="45" t="s">
        <v>2656</v>
      </c>
      <c r="B588" s="121" t="s">
        <v>881</v>
      </c>
      <c r="C588" s="41">
        <f t="shared" si="177"/>
        <v>13724</v>
      </c>
      <c r="D588" s="41">
        <f t="shared" si="177"/>
        <v>0</v>
      </c>
      <c r="E588" s="41">
        <f t="shared" si="177"/>
        <v>0</v>
      </c>
      <c r="F588" s="41">
        <f t="shared" si="178"/>
        <v>13724</v>
      </c>
      <c r="G588" s="41">
        <f t="shared" si="179"/>
        <v>0</v>
      </c>
      <c r="H588" s="130">
        <f t="shared" si="180"/>
        <v>0</v>
      </c>
      <c r="I588" s="41">
        <v>11726</v>
      </c>
      <c r="J588" s="41"/>
      <c r="K588" s="37">
        <f t="shared" si="188"/>
        <v>0</v>
      </c>
      <c r="L588" s="41">
        <f t="shared" si="176"/>
        <v>11726</v>
      </c>
      <c r="M588" s="41">
        <f t="shared" si="181"/>
        <v>0</v>
      </c>
      <c r="N588" s="130">
        <f t="shared" si="182"/>
        <v>0</v>
      </c>
      <c r="O588" s="41">
        <v>287</v>
      </c>
      <c r="P588" s="41"/>
      <c r="Q588" s="41"/>
      <c r="R588" s="41">
        <v>287</v>
      </c>
      <c r="S588" s="41">
        <f t="shared" si="183"/>
        <v>0</v>
      </c>
      <c r="T588" s="130">
        <f t="shared" si="184"/>
        <v>0</v>
      </c>
      <c r="U588" s="46">
        <f>1687+24</f>
        <v>1711</v>
      </c>
      <c r="V588" s="41"/>
      <c r="W588" s="41"/>
      <c r="X588" s="46">
        <f>1687+24</f>
        <v>1711</v>
      </c>
      <c r="Y588" s="41">
        <f t="shared" si="185"/>
        <v>0</v>
      </c>
      <c r="Z588" s="130">
        <f t="shared" si="186"/>
        <v>0</v>
      </c>
      <c r="AE588" s="41"/>
      <c r="AF588" s="41"/>
      <c r="AG588" s="41"/>
      <c r="AH588" s="41"/>
      <c r="AJ588" s="281" t="e">
        <f t="shared" si="187"/>
        <v>#N/A</v>
      </c>
    </row>
    <row r="589" spans="1:36" ht="19.5" hidden="1" customHeight="1" outlineLevel="2">
      <c r="A589" s="45" t="s">
        <v>2657</v>
      </c>
      <c r="B589" s="121" t="s">
        <v>882</v>
      </c>
      <c r="C589" s="41">
        <f t="shared" si="177"/>
        <v>134</v>
      </c>
      <c r="D589" s="41">
        <f t="shared" si="177"/>
        <v>0</v>
      </c>
      <c r="E589" s="41">
        <f t="shared" si="177"/>
        <v>0</v>
      </c>
      <c r="F589" s="41">
        <f t="shared" si="178"/>
        <v>134</v>
      </c>
      <c r="G589" s="41">
        <f t="shared" si="179"/>
        <v>0</v>
      </c>
      <c r="H589" s="130">
        <f t="shared" si="180"/>
        <v>0</v>
      </c>
      <c r="I589" s="41">
        <v>134</v>
      </c>
      <c r="J589" s="41"/>
      <c r="K589" s="37">
        <f t="shared" si="188"/>
        <v>0</v>
      </c>
      <c r="L589" s="41">
        <f t="shared" si="176"/>
        <v>134</v>
      </c>
      <c r="M589" s="41">
        <f t="shared" si="181"/>
        <v>0</v>
      </c>
      <c r="N589" s="130">
        <f t="shared" si="182"/>
        <v>0</v>
      </c>
      <c r="O589" s="41"/>
      <c r="P589" s="41"/>
      <c r="Q589" s="41"/>
      <c r="R589" s="41"/>
      <c r="S589" s="41">
        <f t="shared" si="183"/>
        <v>0</v>
      </c>
      <c r="T589" s="130">
        <f t="shared" si="184"/>
        <v>0</v>
      </c>
      <c r="U589" s="41">
        <v>0</v>
      </c>
      <c r="V589" s="41"/>
      <c r="W589" s="41"/>
      <c r="X589" s="41">
        <v>0</v>
      </c>
      <c r="Y589" s="41">
        <f t="shared" si="185"/>
        <v>0</v>
      </c>
      <c r="Z589" s="130">
        <f t="shared" si="186"/>
        <v>0</v>
      </c>
      <c r="AE589" s="41"/>
      <c r="AF589" s="41"/>
      <c r="AG589" s="41"/>
      <c r="AH589" s="41"/>
      <c r="AJ589" s="281" t="e">
        <f t="shared" si="187"/>
        <v>#N/A</v>
      </c>
    </row>
    <row r="590" spans="1:36" ht="19.5" hidden="1" customHeight="1" outlineLevel="2">
      <c r="A590" s="45" t="s">
        <v>2658</v>
      </c>
      <c r="B590" s="121" t="s">
        <v>883</v>
      </c>
      <c r="C590" s="41">
        <f t="shared" si="177"/>
        <v>8337</v>
      </c>
      <c r="D590" s="41">
        <f t="shared" si="177"/>
        <v>0</v>
      </c>
      <c r="E590" s="41">
        <f t="shared" si="177"/>
        <v>-2000</v>
      </c>
      <c r="F590" s="41">
        <f t="shared" si="178"/>
        <v>6337</v>
      </c>
      <c r="G590" s="41">
        <f t="shared" si="179"/>
        <v>-2000</v>
      </c>
      <c r="H590" s="130">
        <f t="shared" si="180"/>
        <v>-23.989444644356482</v>
      </c>
      <c r="I590" s="41">
        <v>8337</v>
      </c>
      <c r="J590" s="41"/>
      <c r="K590" s="37">
        <f t="shared" si="188"/>
        <v>-2000</v>
      </c>
      <c r="L590" s="41">
        <f t="shared" si="176"/>
        <v>6337</v>
      </c>
      <c r="M590" s="41">
        <f t="shared" si="181"/>
        <v>-2000</v>
      </c>
      <c r="N590" s="130">
        <f t="shared" si="182"/>
        <v>-23.989444644356482</v>
      </c>
      <c r="O590" s="41"/>
      <c r="P590" s="41"/>
      <c r="Q590" s="41"/>
      <c r="R590" s="41"/>
      <c r="S590" s="41">
        <f t="shared" si="183"/>
        <v>0</v>
      </c>
      <c r="T590" s="130">
        <f t="shared" si="184"/>
        <v>0</v>
      </c>
      <c r="U590" s="41">
        <v>0</v>
      </c>
      <c r="V590" s="41"/>
      <c r="W590" s="41"/>
      <c r="X590" s="41">
        <v>0</v>
      </c>
      <c r="Y590" s="41">
        <f t="shared" si="185"/>
        <v>0</v>
      </c>
      <c r="Z590" s="130">
        <f t="shared" si="186"/>
        <v>0</v>
      </c>
      <c r="AE590" s="41"/>
      <c r="AF590" s="41">
        <v>-2000</v>
      </c>
      <c r="AG590" s="41"/>
      <c r="AH590" s="41"/>
      <c r="AJ590" s="281" t="e">
        <f t="shared" si="187"/>
        <v>#N/A</v>
      </c>
    </row>
    <row r="591" spans="1:36" ht="19.5" hidden="1" customHeight="1" outlineLevel="2">
      <c r="A591" s="45" t="s">
        <v>2659</v>
      </c>
      <c r="B591" s="121" t="s">
        <v>884</v>
      </c>
      <c r="C591" s="41">
        <f t="shared" si="177"/>
        <v>7</v>
      </c>
      <c r="D591" s="41">
        <f t="shared" si="177"/>
        <v>0</v>
      </c>
      <c r="E591" s="41">
        <f t="shared" si="177"/>
        <v>0</v>
      </c>
      <c r="F591" s="41">
        <f t="shared" si="178"/>
        <v>7</v>
      </c>
      <c r="G591" s="41">
        <f t="shared" si="179"/>
        <v>0</v>
      </c>
      <c r="H591" s="130">
        <f t="shared" si="180"/>
        <v>0</v>
      </c>
      <c r="I591" s="41">
        <v>0</v>
      </c>
      <c r="J591" s="41"/>
      <c r="K591" s="37">
        <f t="shared" si="188"/>
        <v>0</v>
      </c>
      <c r="L591" s="41">
        <f t="shared" si="176"/>
        <v>0</v>
      </c>
      <c r="M591" s="41">
        <f t="shared" si="181"/>
        <v>0</v>
      </c>
      <c r="N591" s="130">
        <f t="shared" si="182"/>
        <v>0</v>
      </c>
      <c r="O591" s="41"/>
      <c r="P591" s="41"/>
      <c r="Q591" s="41"/>
      <c r="R591" s="41"/>
      <c r="S591" s="41">
        <f t="shared" si="183"/>
        <v>0</v>
      </c>
      <c r="T591" s="130">
        <f t="shared" si="184"/>
        <v>0</v>
      </c>
      <c r="U591" s="46">
        <v>7</v>
      </c>
      <c r="V591" s="41"/>
      <c r="W591" s="41"/>
      <c r="X591" s="46">
        <v>7</v>
      </c>
      <c r="Y591" s="41">
        <f t="shared" si="185"/>
        <v>0</v>
      </c>
      <c r="Z591" s="130">
        <f t="shared" si="186"/>
        <v>0</v>
      </c>
      <c r="AE591" s="41"/>
      <c r="AF591" s="41"/>
      <c r="AG591" s="41"/>
      <c r="AH591" s="41"/>
      <c r="AJ591" s="281" t="e">
        <f t="shared" si="187"/>
        <v>#N/A</v>
      </c>
    </row>
    <row r="592" spans="1:36" ht="19.5" hidden="1" customHeight="1" outlineLevel="1" collapsed="1">
      <c r="A592" s="43" t="s">
        <v>2660</v>
      </c>
      <c r="B592" s="121" t="s">
        <v>885</v>
      </c>
      <c r="C592" s="44">
        <f t="shared" si="177"/>
        <v>943</v>
      </c>
      <c r="D592" s="44">
        <f t="shared" si="177"/>
        <v>0</v>
      </c>
      <c r="E592" s="44">
        <f t="shared" si="177"/>
        <v>815</v>
      </c>
      <c r="F592" s="44">
        <f t="shared" si="178"/>
        <v>1758</v>
      </c>
      <c r="G592" s="44">
        <f t="shared" si="179"/>
        <v>815</v>
      </c>
      <c r="H592" s="131">
        <f t="shared" si="180"/>
        <v>86.426299045599151</v>
      </c>
      <c r="I592" s="44">
        <f>SUM(I593:I595)</f>
        <v>943</v>
      </c>
      <c r="J592" s="44">
        <f>SUM(J593:J595)</f>
        <v>0</v>
      </c>
      <c r="K592" s="44">
        <f>SUM(K593:K595)</f>
        <v>815</v>
      </c>
      <c r="L592" s="44">
        <f t="shared" si="176"/>
        <v>1758</v>
      </c>
      <c r="M592" s="44">
        <f t="shared" si="181"/>
        <v>815</v>
      </c>
      <c r="N592" s="131">
        <f t="shared" si="182"/>
        <v>86.426299045599151</v>
      </c>
      <c r="O592" s="44">
        <f>SUM(O593:O595)</f>
        <v>0</v>
      </c>
      <c r="P592" s="44">
        <f>SUM(P593:P595)</f>
        <v>0</v>
      </c>
      <c r="Q592" s="44">
        <f>SUM(Q593:Q595)</f>
        <v>0</v>
      </c>
      <c r="R592" s="44">
        <f>SUM(R593:R595)</f>
        <v>0</v>
      </c>
      <c r="S592" s="44">
        <f t="shared" si="183"/>
        <v>0</v>
      </c>
      <c r="T592" s="131">
        <f t="shared" si="184"/>
        <v>0</v>
      </c>
      <c r="U592" s="44">
        <f>SUM(U593:U595)</f>
        <v>0</v>
      </c>
      <c r="V592" s="44">
        <f>SUM(V593:V595)</f>
        <v>0</v>
      </c>
      <c r="W592" s="44">
        <f>SUM(W593:W595)</f>
        <v>0</v>
      </c>
      <c r="X592" s="44">
        <f>SUM(X593:X595)</f>
        <v>0</v>
      </c>
      <c r="Y592" s="44">
        <f t="shared" si="185"/>
        <v>0</v>
      </c>
      <c r="Z592" s="131">
        <f t="shared" si="186"/>
        <v>0</v>
      </c>
      <c r="AE592" s="44">
        <f>SUM(AE593:AE595)</f>
        <v>0</v>
      </c>
      <c r="AF592" s="44">
        <f>SUM(AF593:AF595)</f>
        <v>815</v>
      </c>
      <c r="AG592" s="44">
        <f>SUM(AG593:AG595)</f>
        <v>0</v>
      </c>
      <c r="AH592" s="44">
        <f>SUM(AH593:AH595)</f>
        <v>0</v>
      </c>
      <c r="AJ592" s="281" t="e">
        <f t="shared" si="187"/>
        <v>#N/A</v>
      </c>
    </row>
    <row r="593" spans="1:36" ht="19.5" hidden="1" customHeight="1" outlineLevel="2">
      <c r="A593" s="45" t="s">
        <v>2661</v>
      </c>
      <c r="B593" s="121" t="s">
        <v>886</v>
      </c>
      <c r="C593" s="41">
        <f t="shared" si="177"/>
        <v>0</v>
      </c>
      <c r="D593" s="41">
        <f t="shared" si="177"/>
        <v>0</v>
      </c>
      <c r="E593" s="41">
        <f t="shared" si="177"/>
        <v>0</v>
      </c>
      <c r="F593" s="41">
        <f t="shared" si="178"/>
        <v>0</v>
      </c>
      <c r="G593" s="41">
        <f t="shared" si="179"/>
        <v>0</v>
      </c>
      <c r="H593" s="130">
        <f t="shared" si="180"/>
        <v>0</v>
      </c>
      <c r="I593" s="41">
        <v>0</v>
      </c>
      <c r="J593" s="41"/>
      <c r="K593" s="37">
        <f t="shared" ref="K593:K595" si="189">SUM(AE593:AH593)</f>
        <v>0</v>
      </c>
      <c r="L593" s="41">
        <f t="shared" si="176"/>
        <v>0</v>
      </c>
      <c r="M593" s="41">
        <f t="shared" si="181"/>
        <v>0</v>
      </c>
      <c r="N593" s="130">
        <f t="shared" si="182"/>
        <v>0</v>
      </c>
      <c r="O593" s="41"/>
      <c r="P593" s="41"/>
      <c r="Q593" s="41"/>
      <c r="R593" s="41"/>
      <c r="S593" s="41">
        <f t="shared" si="183"/>
        <v>0</v>
      </c>
      <c r="T593" s="130">
        <f t="shared" si="184"/>
        <v>0</v>
      </c>
      <c r="U593" s="41"/>
      <c r="V593" s="41"/>
      <c r="W593" s="41"/>
      <c r="X593" s="41"/>
      <c r="Y593" s="41">
        <f t="shared" si="185"/>
        <v>0</v>
      </c>
      <c r="Z593" s="130">
        <f t="shared" si="186"/>
        <v>0</v>
      </c>
      <c r="AE593" s="41"/>
      <c r="AF593" s="41"/>
      <c r="AG593" s="41"/>
      <c r="AH593" s="41"/>
      <c r="AJ593" s="281" t="e">
        <f t="shared" si="187"/>
        <v>#N/A</v>
      </c>
    </row>
    <row r="594" spans="1:36" ht="19.5" hidden="1" customHeight="1" outlineLevel="2">
      <c r="A594" s="45" t="s">
        <v>2662</v>
      </c>
      <c r="B594" s="121" t="s">
        <v>887</v>
      </c>
      <c r="C594" s="41">
        <f t="shared" si="177"/>
        <v>0</v>
      </c>
      <c r="D594" s="41">
        <f t="shared" si="177"/>
        <v>0</v>
      </c>
      <c r="E594" s="41">
        <f t="shared" si="177"/>
        <v>0</v>
      </c>
      <c r="F594" s="41">
        <f t="shared" si="178"/>
        <v>0</v>
      </c>
      <c r="G594" s="41">
        <f t="shared" si="179"/>
        <v>0</v>
      </c>
      <c r="H594" s="130">
        <f t="shared" si="180"/>
        <v>0</v>
      </c>
      <c r="I594" s="41">
        <v>0</v>
      </c>
      <c r="J594" s="41"/>
      <c r="K594" s="37">
        <f t="shared" si="189"/>
        <v>0</v>
      </c>
      <c r="L594" s="41">
        <f t="shared" si="176"/>
        <v>0</v>
      </c>
      <c r="M594" s="41">
        <f t="shared" si="181"/>
        <v>0</v>
      </c>
      <c r="N594" s="130">
        <f t="shared" si="182"/>
        <v>0</v>
      </c>
      <c r="O594" s="41"/>
      <c r="P594" s="41"/>
      <c r="Q594" s="41"/>
      <c r="R594" s="41"/>
      <c r="S594" s="41">
        <f t="shared" si="183"/>
        <v>0</v>
      </c>
      <c r="T594" s="130">
        <f t="shared" si="184"/>
        <v>0</v>
      </c>
      <c r="U594" s="41"/>
      <c r="V594" s="41"/>
      <c r="W594" s="41"/>
      <c r="X594" s="41"/>
      <c r="Y594" s="41">
        <f t="shared" si="185"/>
        <v>0</v>
      </c>
      <c r="Z594" s="130">
        <f t="shared" si="186"/>
        <v>0</v>
      </c>
      <c r="AE594" s="41"/>
      <c r="AF594" s="41"/>
      <c r="AG594" s="41"/>
      <c r="AH594" s="41"/>
      <c r="AJ594" s="281" t="e">
        <f t="shared" si="187"/>
        <v>#N/A</v>
      </c>
    </row>
    <row r="595" spans="1:36" ht="19.5" hidden="1" customHeight="1" outlineLevel="2">
      <c r="A595" s="45" t="s">
        <v>2077</v>
      </c>
      <c r="B595" s="121" t="s">
        <v>888</v>
      </c>
      <c r="C595" s="41">
        <f t="shared" si="177"/>
        <v>943</v>
      </c>
      <c r="D595" s="41">
        <f t="shared" si="177"/>
        <v>0</v>
      </c>
      <c r="E595" s="41">
        <f t="shared" si="177"/>
        <v>815</v>
      </c>
      <c r="F595" s="41">
        <f t="shared" si="178"/>
        <v>1758</v>
      </c>
      <c r="G595" s="41">
        <f t="shared" si="179"/>
        <v>815</v>
      </c>
      <c r="H595" s="130">
        <f t="shared" si="180"/>
        <v>86.426299045599151</v>
      </c>
      <c r="I595" s="41">
        <v>943</v>
      </c>
      <c r="J595" s="41"/>
      <c r="K595" s="37">
        <f t="shared" si="189"/>
        <v>815</v>
      </c>
      <c r="L595" s="41">
        <f t="shared" si="176"/>
        <v>1758</v>
      </c>
      <c r="M595" s="41">
        <f t="shared" si="181"/>
        <v>815</v>
      </c>
      <c r="N595" s="130">
        <f t="shared" si="182"/>
        <v>86.426299045599151</v>
      </c>
      <c r="O595" s="41"/>
      <c r="P595" s="41"/>
      <c r="Q595" s="41"/>
      <c r="R595" s="41"/>
      <c r="S595" s="41">
        <f t="shared" si="183"/>
        <v>0</v>
      </c>
      <c r="T595" s="130">
        <f t="shared" si="184"/>
        <v>0</v>
      </c>
      <c r="U595" s="41"/>
      <c r="V595" s="41"/>
      <c r="W595" s="41"/>
      <c r="X595" s="41"/>
      <c r="Y595" s="41">
        <f t="shared" si="185"/>
        <v>0</v>
      </c>
      <c r="Z595" s="130">
        <f t="shared" si="186"/>
        <v>0</v>
      </c>
      <c r="AE595" s="41"/>
      <c r="AF595" s="41">
        <v>815</v>
      </c>
      <c r="AG595" s="41"/>
      <c r="AH595" s="41"/>
      <c r="AJ595" s="281" t="e">
        <f t="shared" si="187"/>
        <v>#N/A</v>
      </c>
    </row>
    <row r="596" spans="1:36" ht="19.5" hidden="1" customHeight="1" outlineLevel="1" collapsed="1">
      <c r="A596" s="43" t="s">
        <v>2663</v>
      </c>
      <c r="B596" s="121" t="s">
        <v>889</v>
      </c>
      <c r="C596" s="44">
        <f t="shared" si="177"/>
        <v>2113</v>
      </c>
      <c r="D596" s="44">
        <f t="shared" si="177"/>
        <v>0</v>
      </c>
      <c r="E596" s="44">
        <f t="shared" si="177"/>
        <v>0</v>
      </c>
      <c r="F596" s="44">
        <f t="shared" si="178"/>
        <v>2113</v>
      </c>
      <c r="G596" s="44">
        <f t="shared" si="179"/>
        <v>0</v>
      </c>
      <c r="H596" s="131">
        <f t="shared" si="180"/>
        <v>0</v>
      </c>
      <c r="I596" s="44">
        <f>SUM(I597:I605)</f>
        <v>2113</v>
      </c>
      <c r="J596" s="44">
        <f>SUM(J597:J605)</f>
        <v>0</v>
      </c>
      <c r="K596" s="44">
        <f>SUM(K597:K605)</f>
        <v>0</v>
      </c>
      <c r="L596" s="44">
        <f t="shared" si="176"/>
        <v>2113</v>
      </c>
      <c r="M596" s="44">
        <f t="shared" si="181"/>
        <v>0</v>
      </c>
      <c r="N596" s="131">
        <f t="shared" si="182"/>
        <v>0</v>
      </c>
      <c r="O596" s="44">
        <f>SUM(O597:O605)</f>
        <v>0</v>
      </c>
      <c r="P596" s="44">
        <f>SUM(P597:P605)</f>
        <v>0</v>
      </c>
      <c r="Q596" s="44">
        <f>SUM(Q597:Q605)</f>
        <v>0</v>
      </c>
      <c r="R596" s="44">
        <f>SUM(R597:R605)</f>
        <v>0</v>
      </c>
      <c r="S596" s="44">
        <f t="shared" si="183"/>
        <v>0</v>
      </c>
      <c r="T596" s="131">
        <f t="shared" si="184"/>
        <v>0</v>
      </c>
      <c r="U596" s="44">
        <f>SUM(U597:U605)</f>
        <v>0</v>
      </c>
      <c r="V596" s="44">
        <f>SUM(V597:V605)</f>
        <v>0</v>
      </c>
      <c r="W596" s="44">
        <f>SUM(W597:W605)</f>
        <v>0</v>
      </c>
      <c r="X596" s="44">
        <f>SUM(X597:X605)</f>
        <v>0</v>
      </c>
      <c r="Y596" s="44">
        <f t="shared" si="185"/>
        <v>0</v>
      </c>
      <c r="Z596" s="131">
        <f t="shared" si="186"/>
        <v>0</v>
      </c>
      <c r="AE596" s="44">
        <f>SUM(AE597:AE605)</f>
        <v>0</v>
      </c>
      <c r="AF596" s="44">
        <f>SUM(AF597:AF605)</f>
        <v>0</v>
      </c>
      <c r="AG596" s="44">
        <f>SUM(AG597:AG605)</f>
        <v>0</v>
      </c>
      <c r="AH596" s="44">
        <f>SUM(AH597:AH605)</f>
        <v>0</v>
      </c>
      <c r="AJ596" s="281" t="e">
        <f t="shared" si="187"/>
        <v>#N/A</v>
      </c>
    </row>
    <row r="597" spans="1:36" ht="19.5" hidden="1" customHeight="1" outlineLevel="2">
      <c r="A597" s="45" t="s">
        <v>2664</v>
      </c>
      <c r="B597" s="121" t="s">
        <v>890</v>
      </c>
      <c r="C597" s="41">
        <f t="shared" si="177"/>
        <v>0</v>
      </c>
      <c r="D597" s="41">
        <f t="shared" si="177"/>
        <v>0</v>
      </c>
      <c r="E597" s="41">
        <f t="shared" si="177"/>
        <v>0</v>
      </c>
      <c r="F597" s="41">
        <f t="shared" si="178"/>
        <v>0</v>
      </c>
      <c r="G597" s="41">
        <f t="shared" si="179"/>
        <v>0</v>
      </c>
      <c r="H597" s="130">
        <f t="shared" si="180"/>
        <v>0</v>
      </c>
      <c r="I597" s="41">
        <v>0</v>
      </c>
      <c r="J597" s="41"/>
      <c r="K597" s="37">
        <f t="shared" ref="K597:K662" si="190">SUM(AE597:AH597)</f>
        <v>0</v>
      </c>
      <c r="L597" s="41">
        <f t="shared" si="176"/>
        <v>0</v>
      </c>
      <c r="M597" s="41">
        <f t="shared" si="181"/>
        <v>0</v>
      </c>
      <c r="N597" s="130">
        <f t="shared" si="182"/>
        <v>0</v>
      </c>
      <c r="O597" s="41"/>
      <c r="P597" s="41"/>
      <c r="Q597" s="41"/>
      <c r="R597" s="41"/>
      <c r="S597" s="41">
        <f t="shared" si="183"/>
        <v>0</v>
      </c>
      <c r="T597" s="130">
        <f t="shared" si="184"/>
        <v>0</v>
      </c>
      <c r="U597" s="41">
        <v>0</v>
      </c>
      <c r="V597" s="41"/>
      <c r="W597" s="41"/>
      <c r="X597" s="41">
        <v>0</v>
      </c>
      <c r="Y597" s="41">
        <f t="shared" si="185"/>
        <v>0</v>
      </c>
      <c r="Z597" s="130">
        <f t="shared" si="186"/>
        <v>0</v>
      </c>
      <c r="AE597" s="41"/>
      <c r="AF597" s="41"/>
      <c r="AG597" s="41"/>
      <c r="AH597" s="41"/>
      <c r="AJ597" s="281" t="e">
        <f t="shared" si="187"/>
        <v>#N/A</v>
      </c>
    </row>
    <row r="598" spans="1:36" ht="19.5" hidden="1" customHeight="1" outlineLevel="2">
      <c r="A598" s="45" t="s">
        <v>2665</v>
      </c>
      <c r="B598" s="121" t="s">
        <v>891</v>
      </c>
      <c r="C598" s="41">
        <f t="shared" si="177"/>
        <v>0</v>
      </c>
      <c r="D598" s="41">
        <f t="shared" si="177"/>
        <v>0</v>
      </c>
      <c r="E598" s="41">
        <f t="shared" si="177"/>
        <v>0</v>
      </c>
      <c r="F598" s="41">
        <f t="shared" si="178"/>
        <v>0</v>
      </c>
      <c r="G598" s="41">
        <f t="shared" si="179"/>
        <v>0</v>
      </c>
      <c r="H598" s="130">
        <f t="shared" si="180"/>
        <v>0</v>
      </c>
      <c r="I598" s="41"/>
      <c r="J598" s="41"/>
      <c r="K598" s="37">
        <f t="shared" si="190"/>
        <v>0</v>
      </c>
      <c r="L598" s="41">
        <f t="shared" si="176"/>
        <v>0</v>
      </c>
      <c r="M598" s="41">
        <f t="shared" si="181"/>
        <v>0</v>
      </c>
      <c r="N598" s="130">
        <f t="shared" si="182"/>
        <v>0</v>
      </c>
      <c r="O598" s="41"/>
      <c r="P598" s="41"/>
      <c r="Q598" s="41"/>
      <c r="R598" s="41"/>
      <c r="S598" s="41">
        <f t="shared" si="183"/>
        <v>0</v>
      </c>
      <c r="T598" s="130">
        <f t="shared" si="184"/>
        <v>0</v>
      </c>
      <c r="U598" s="41">
        <v>0</v>
      </c>
      <c r="V598" s="41"/>
      <c r="W598" s="41"/>
      <c r="X598" s="41">
        <v>0</v>
      </c>
      <c r="Y598" s="41">
        <f t="shared" si="185"/>
        <v>0</v>
      </c>
      <c r="Z598" s="130">
        <f t="shared" si="186"/>
        <v>0</v>
      </c>
      <c r="AE598" s="41"/>
      <c r="AF598" s="41"/>
      <c r="AG598" s="41"/>
      <c r="AH598" s="41"/>
      <c r="AJ598" s="281" t="e">
        <f t="shared" si="187"/>
        <v>#N/A</v>
      </c>
    </row>
    <row r="599" spans="1:36" ht="19.5" hidden="1" customHeight="1" outlineLevel="2">
      <c r="A599" s="45" t="s">
        <v>2666</v>
      </c>
      <c r="B599" s="121" t="s">
        <v>892</v>
      </c>
      <c r="C599" s="41">
        <f t="shared" si="177"/>
        <v>0</v>
      </c>
      <c r="D599" s="41">
        <f t="shared" si="177"/>
        <v>0</v>
      </c>
      <c r="E599" s="41">
        <f t="shared" si="177"/>
        <v>0</v>
      </c>
      <c r="F599" s="41">
        <f t="shared" si="178"/>
        <v>0</v>
      </c>
      <c r="G599" s="41">
        <f t="shared" si="179"/>
        <v>0</v>
      </c>
      <c r="H599" s="130">
        <f t="shared" si="180"/>
        <v>0</v>
      </c>
      <c r="I599" s="41">
        <v>0</v>
      </c>
      <c r="J599" s="41"/>
      <c r="K599" s="37">
        <f t="shared" si="190"/>
        <v>0</v>
      </c>
      <c r="L599" s="41">
        <f t="shared" si="176"/>
        <v>0</v>
      </c>
      <c r="M599" s="41">
        <f t="shared" si="181"/>
        <v>0</v>
      </c>
      <c r="N599" s="130">
        <f t="shared" si="182"/>
        <v>0</v>
      </c>
      <c r="O599" s="41"/>
      <c r="P599" s="41"/>
      <c r="Q599" s="41"/>
      <c r="R599" s="41"/>
      <c r="S599" s="41">
        <f t="shared" si="183"/>
        <v>0</v>
      </c>
      <c r="T599" s="130">
        <f t="shared" si="184"/>
        <v>0</v>
      </c>
      <c r="U599" s="41">
        <v>0</v>
      </c>
      <c r="V599" s="41"/>
      <c r="W599" s="41"/>
      <c r="X599" s="41">
        <v>0</v>
      </c>
      <c r="Y599" s="41">
        <f t="shared" si="185"/>
        <v>0</v>
      </c>
      <c r="Z599" s="130">
        <f t="shared" si="186"/>
        <v>0</v>
      </c>
      <c r="AE599" s="41"/>
      <c r="AF599" s="41"/>
      <c r="AG599" s="41"/>
      <c r="AH599" s="41"/>
      <c r="AJ599" s="281" t="e">
        <f t="shared" si="187"/>
        <v>#N/A</v>
      </c>
    </row>
    <row r="600" spans="1:36" ht="19.5" hidden="1" customHeight="1" outlineLevel="2">
      <c r="A600" s="45" t="s">
        <v>2667</v>
      </c>
      <c r="B600" s="121" t="s">
        <v>893</v>
      </c>
      <c r="C600" s="41">
        <f t="shared" si="177"/>
        <v>0</v>
      </c>
      <c r="D600" s="41">
        <f t="shared" si="177"/>
        <v>0</v>
      </c>
      <c r="E600" s="41">
        <f t="shared" si="177"/>
        <v>0</v>
      </c>
      <c r="F600" s="41">
        <f t="shared" si="178"/>
        <v>0</v>
      </c>
      <c r="G600" s="41">
        <f t="shared" si="179"/>
        <v>0</v>
      </c>
      <c r="H600" s="130">
        <f t="shared" si="180"/>
        <v>0</v>
      </c>
      <c r="I600" s="41"/>
      <c r="J600" s="41"/>
      <c r="K600" s="37">
        <f t="shared" si="190"/>
        <v>0</v>
      </c>
      <c r="L600" s="41">
        <f t="shared" si="176"/>
        <v>0</v>
      </c>
      <c r="M600" s="41">
        <f t="shared" si="181"/>
        <v>0</v>
      </c>
      <c r="N600" s="130">
        <f t="shared" si="182"/>
        <v>0</v>
      </c>
      <c r="O600" s="41"/>
      <c r="P600" s="41"/>
      <c r="Q600" s="41"/>
      <c r="R600" s="41"/>
      <c r="S600" s="41">
        <f t="shared" si="183"/>
        <v>0</v>
      </c>
      <c r="T600" s="130">
        <f t="shared" si="184"/>
        <v>0</v>
      </c>
      <c r="U600" s="41">
        <v>0</v>
      </c>
      <c r="V600" s="41"/>
      <c r="W600" s="41"/>
      <c r="X600" s="41">
        <v>0</v>
      </c>
      <c r="Y600" s="41">
        <f t="shared" si="185"/>
        <v>0</v>
      </c>
      <c r="Z600" s="130">
        <f t="shared" si="186"/>
        <v>0</v>
      </c>
      <c r="AE600" s="41"/>
      <c r="AF600" s="41"/>
      <c r="AG600" s="41"/>
      <c r="AH600" s="41"/>
      <c r="AJ600" s="281" t="e">
        <f t="shared" si="187"/>
        <v>#N/A</v>
      </c>
    </row>
    <row r="601" spans="1:36" ht="19.5" hidden="1" customHeight="1" outlineLevel="2">
      <c r="A601" s="45" t="s">
        <v>2668</v>
      </c>
      <c r="B601" s="121" t="s">
        <v>894</v>
      </c>
      <c r="C601" s="41">
        <f t="shared" si="177"/>
        <v>0</v>
      </c>
      <c r="D601" s="41">
        <f t="shared" si="177"/>
        <v>0</v>
      </c>
      <c r="E601" s="41">
        <f t="shared" si="177"/>
        <v>0</v>
      </c>
      <c r="F601" s="41">
        <f t="shared" si="178"/>
        <v>0</v>
      </c>
      <c r="G601" s="41">
        <f t="shared" si="179"/>
        <v>0</v>
      </c>
      <c r="H601" s="130">
        <f t="shared" si="180"/>
        <v>0</v>
      </c>
      <c r="I601" s="41">
        <v>0</v>
      </c>
      <c r="J601" s="41"/>
      <c r="K601" s="37">
        <f t="shared" si="190"/>
        <v>0</v>
      </c>
      <c r="L601" s="41">
        <f t="shared" si="176"/>
        <v>0</v>
      </c>
      <c r="M601" s="41">
        <f t="shared" si="181"/>
        <v>0</v>
      </c>
      <c r="N601" s="130">
        <f t="shared" si="182"/>
        <v>0</v>
      </c>
      <c r="O601" s="41"/>
      <c r="P601" s="41"/>
      <c r="Q601" s="41"/>
      <c r="R601" s="41"/>
      <c r="S601" s="41">
        <f t="shared" si="183"/>
        <v>0</v>
      </c>
      <c r="T601" s="130">
        <f t="shared" si="184"/>
        <v>0</v>
      </c>
      <c r="U601" s="41">
        <v>0</v>
      </c>
      <c r="V601" s="41"/>
      <c r="W601" s="41"/>
      <c r="X601" s="41">
        <v>0</v>
      </c>
      <c r="Y601" s="41">
        <f t="shared" si="185"/>
        <v>0</v>
      </c>
      <c r="Z601" s="130">
        <f t="shared" si="186"/>
        <v>0</v>
      </c>
      <c r="AE601" s="41"/>
      <c r="AF601" s="41"/>
      <c r="AG601" s="41"/>
      <c r="AH601" s="41"/>
      <c r="AJ601" s="281" t="e">
        <f t="shared" si="187"/>
        <v>#N/A</v>
      </c>
    </row>
    <row r="602" spans="1:36" ht="19.5" hidden="1" customHeight="1" outlineLevel="2">
      <c r="A602" s="45" t="s">
        <v>2669</v>
      </c>
      <c r="B602" s="121" t="s">
        <v>895</v>
      </c>
      <c r="C602" s="41">
        <f t="shared" si="177"/>
        <v>0</v>
      </c>
      <c r="D602" s="41">
        <f t="shared" si="177"/>
        <v>0</v>
      </c>
      <c r="E602" s="41">
        <f t="shared" si="177"/>
        <v>0</v>
      </c>
      <c r="F602" s="41">
        <f t="shared" si="178"/>
        <v>0</v>
      </c>
      <c r="G602" s="41">
        <f t="shared" si="179"/>
        <v>0</v>
      </c>
      <c r="H602" s="130">
        <f t="shared" si="180"/>
        <v>0</v>
      </c>
      <c r="I602" s="41">
        <v>0</v>
      </c>
      <c r="J602" s="41"/>
      <c r="K602" s="37">
        <f t="shared" si="190"/>
        <v>0</v>
      </c>
      <c r="L602" s="41">
        <f t="shared" si="176"/>
        <v>0</v>
      </c>
      <c r="M602" s="41">
        <f t="shared" si="181"/>
        <v>0</v>
      </c>
      <c r="N602" s="130">
        <f t="shared" si="182"/>
        <v>0</v>
      </c>
      <c r="O602" s="41"/>
      <c r="P602" s="41"/>
      <c r="Q602" s="41"/>
      <c r="R602" s="41"/>
      <c r="S602" s="41">
        <f t="shared" si="183"/>
        <v>0</v>
      </c>
      <c r="T602" s="130">
        <f t="shared" si="184"/>
        <v>0</v>
      </c>
      <c r="U602" s="41">
        <v>0</v>
      </c>
      <c r="V602" s="41"/>
      <c r="W602" s="41"/>
      <c r="X602" s="41">
        <v>0</v>
      </c>
      <c r="Y602" s="41">
        <f t="shared" si="185"/>
        <v>0</v>
      </c>
      <c r="Z602" s="130">
        <f t="shared" si="186"/>
        <v>0</v>
      </c>
      <c r="AE602" s="41"/>
      <c r="AF602" s="41"/>
      <c r="AG602" s="41"/>
      <c r="AH602" s="41"/>
      <c r="AJ602" s="281" t="e">
        <f t="shared" si="187"/>
        <v>#N/A</v>
      </c>
    </row>
    <row r="603" spans="1:36" ht="19.5" hidden="1" customHeight="1" outlineLevel="2">
      <c r="A603" s="45" t="s">
        <v>2670</v>
      </c>
      <c r="B603" s="121" t="s">
        <v>896</v>
      </c>
      <c r="C603" s="41">
        <f t="shared" si="177"/>
        <v>0</v>
      </c>
      <c r="D603" s="41">
        <f t="shared" si="177"/>
        <v>0</v>
      </c>
      <c r="E603" s="41">
        <f t="shared" si="177"/>
        <v>0</v>
      </c>
      <c r="F603" s="41">
        <f t="shared" si="178"/>
        <v>0</v>
      </c>
      <c r="G603" s="41">
        <f t="shared" si="179"/>
        <v>0</v>
      </c>
      <c r="H603" s="130">
        <f t="shared" si="180"/>
        <v>0</v>
      </c>
      <c r="I603" s="41">
        <v>0</v>
      </c>
      <c r="J603" s="41"/>
      <c r="K603" s="37">
        <f t="shared" si="190"/>
        <v>0</v>
      </c>
      <c r="L603" s="41">
        <f t="shared" si="176"/>
        <v>0</v>
      </c>
      <c r="M603" s="41">
        <f t="shared" si="181"/>
        <v>0</v>
      </c>
      <c r="N603" s="130">
        <f t="shared" si="182"/>
        <v>0</v>
      </c>
      <c r="O603" s="41"/>
      <c r="P603" s="41"/>
      <c r="Q603" s="41"/>
      <c r="R603" s="41"/>
      <c r="S603" s="41">
        <f t="shared" si="183"/>
        <v>0</v>
      </c>
      <c r="T603" s="130">
        <f t="shared" si="184"/>
        <v>0</v>
      </c>
      <c r="U603" s="41">
        <v>0</v>
      </c>
      <c r="V603" s="41"/>
      <c r="W603" s="41"/>
      <c r="X603" s="41">
        <v>0</v>
      </c>
      <c r="Y603" s="41">
        <f t="shared" si="185"/>
        <v>0</v>
      </c>
      <c r="Z603" s="130">
        <f t="shared" si="186"/>
        <v>0</v>
      </c>
      <c r="AE603" s="41"/>
      <c r="AF603" s="41"/>
      <c r="AG603" s="41"/>
      <c r="AH603" s="41"/>
      <c r="AJ603" s="281" t="e">
        <f t="shared" si="187"/>
        <v>#N/A</v>
      </c>
    </row>
    <row r="604" spans="1:36" ht="19.5" hidden="1" customHeight="1" outlineLevel="2">
      <c r="A604" s="45" t="s">
        <v>2671</v>
      </c>
      <c r="B604" s="121" t="s">
        <v>897</v>
      </c>
      <c r="C604" s="41">
        <f t="shared" si="177"/>
        <v>0</v>
      </c>
      <c r="D604" s="41">
        <f t="shared" si="177"/>
        <v>0</v>
      </c>
      <c r="E604" s="41">
        <f t="shared" si="177"/>
        <v>0</v>
      </c>
      <c r="F604" s="41">
        <f t="shared" si="178"/>
        <v>0</v>
      </c>
      <c r="G604" s="41">
        <f t="shared" si="179"/>
        <v>0</v>
      </c>
      <c r="H604" s="130">
        <f t="shared" si="180"/>
        <v>0</v>
      </c>
      <c r="I604" s="41">
        <v>0</v>
      </c>
      <c r="J604" s="41"/>
      <c r="K604" s="37">
        <f t="shared" si="190"/>
        <v>0</v>
      </c>
      <c r="L604" s="41">
        <f t="shared" si="176"/>
        <v>0</v>
      </c>
      <c r="M604" s="41">
        <f t="shared" si="181"/>
        <v>0</v>
      </c>
      <c r="N604" s="130">
        <f t="shared" si="182"/>
        <v>0</v>
      </c>
      <c r="O604" s="41"/>
      <c r="P604" s="41"/>
      <c r="Q604" s="41"/>
      <c r="R604" s="41"/>
      <c r="S604" s="41">
        <f t="shared" si="183"/>
        <v>0</v>
      </c>
      <c r="T604" s="130">
        <f t="shared" si="184"/>
        <v>0</v>
      </c>
      <c r="U604" s="41">
        <v>0</v>
      </c>
      <c r="V604" s="41"/>
      <c r="W604" s="41"/>
      <c r="X604" s="41">
        <v>0</v>
      </c>
      <c r="Y604" s="41">
        <f t="shared" si="185"/>
        <v>0</v>
      </c>
      <c r="Z604" s="130">
        <f t="shared" si="186"/>
        <v>0</v>
      </c>
      <c r="AE604" s="41"/>
      <c r="AF604" s="41"/>
      <c r="AG604" s="41"/>
      <c r="AH604" s="41"/>
      <c r="AJ604" s="281" t="e">
        <f t="shared" si="187"/>
        <v>#N/A</v>
      </c>
    </row>
    <row r="605" spans="1:36" ht="19.5" hidden="1" customHeight="1" outlineLevel="2">
      <c r="A605" s="45" t="s">
        <v>2672</v>
      </c>
      <c r="B605" s="121" t="s">
        <v>898</v>
      </c>
      <c r="C605" s="41">
        <f t="shared" si="177"/>
        <v>2113</v>
      </c>
      <c r="D605" s="41">
        <f t="shared" si="177"/>
        <v>0</v>
      </c>
      <c r="E605" s="41">
        <f t="shared" si="177"/>
        <v>0</v>
      </c>
      <c r="F605" s="41">
        <f t="shared" si="178"/>
        <v>2113</v>
      </c>
      <c r="G605" s="41">
        <f t="shared" si="179"/>
        <v>0</v>
      </c>
      <c r="H605" s="130">
        <f t="shared" si="180"/>
        <v>0</v>
      </c>
      <c r="I605" s="41">
        <v>2113</v>
      </c>
      <c r="J605" s="41"/>
      <c r="K605" s="37">
        <f t="shared" si="190"/>
        <v>0</v>
      </c>
      <c r="L605" s="41">
        <f t="shared" si="176"/>
        <v>2113</v>
      </c>
      <c r="M605" s="41">
        <f t="shared" si="181"/>
        <v>0</v>
      </c>
      <c r="N605" s="130">
        <f t="shared" si="182"/>
        <v>0</v>
      </c>
      <c r="O605" s="41"/>
      <c r="P605" s="41"/>
      <c r="Q605" s="41"/>
      <c r="R605" s="41"/>
      <c r="S605" s="41">
        <f t="shared" si="183"/>
        <v>0</v>
      </c>
      <c r="T605" s="130">
        <f t="shared" si="184"/>
        <v>0</v>
      </c>
      <c r="U605" s="41">
        <v>0</v>
      </c>
      <c r="V605" s="41"/>
      <c r="W605" s="41"/>
      <c r="X605" s="41">
        <v>0</v>
      </c>
      <c r="Y605" s="41">
        <f t="shared" si="185"/>
        <v>0</v>
      </c>
      <c r="Z605" s="130">
        <f t="shared" si="186"/>
        <v>0</v>
      </c>
      <c r="AE605" s="41"/>
      <c r="AF605" s="41"/>
      <c r="AG605" s="41"/>
      <c r="AH605" s="41"/>
      <c r="AJ605" s="281" t="e">
        <f t="shared" si="187"/>
        <v>#N/A</v>
      </c>
    </row>
    <row r="606" spans="1:36" ht="19.5" hidden="1" customHeight="1" outlineLevel="1" collapsed="1">
      <c r="A606" s="43" t="s">
        <v>2673</v>
      </c>
      <c r="B606" s="121" t="s">
        <v>899</v>
      </c>
      <c r="C606" s="44">
        <f t="shared" si="177"/>
        <v>530</v>
      </c>
      <c r="D606" s="44">
        <f t="shared" si="177"/>
        <v>0</v>
      </c>
      <c r="E606" s="44">
        <f t="shared" si="177"/>
        <v>0</v>
      </c>
      <c r="F606" s="44">
        <f t="shared" si="178"/>
        <v>530</v>
      </c>
      <c r="G606" s="44">
        <f t="shared" si="179"/>
        <v>0</v>
      </c>
      <c r="H606" s="131">
        <f t="shared" si="180"/>
        <v>0</v>
      </c>
      <c r="I606" s="44">
        <f>SUM(I607:I613)</f>
        <v>266</v>
      </c>
      <c r="J606" s="44">
        <f>SUM(J607:J613)</f>
        <v>0</v>
      </c>
      <c r="K606" s="44">
        <f>SUM(K607:K613)</f>
        <v>0</v>
      </c>
      <c r="L606" s="44">
        <f t="shared" si="176"/>
        <v>266</v>
      </c>
      <c r="M606" s="44">
        <f t="shared" si="181"/>
        <v>0</v>
      </c>
      <c r="N606" s="131">
        <f t="shared" si="182"/>
        <v>0</v>
      </c>
      <c r="O606" s="44">
        <f>SUM(O607:O613)</f>
        <v>0</v>
      </c>
      <c r="P606" s="44">
        <f>SUM(P607:P613)</f>
        <v>0</v>
      </c>
      <c r="Q606" s="44">
        <f>SUM(Q607:Q613)</f>
        <v>0</v>
      </c>
      <c r="R606" s="44">
        <f>SUM(R607:R613)</f>
        <v>0</v>
      </c>
      <c r="S606" s="44">
        <f t="shared" si="183"/>
        <v>0</v>
      </c>
      <c r="T606" s="131">
        <f t="shared" si="184"/>
        <v>0</v>
      </c>
      <c r="U606" s="44">
        <f>SUM(U607:U613)</f>
        <v>264</v>
      </c>
      <c r="V606" s="44">
        <f>SUM(V607:V613)</f>
        <v>0</v>
      </c>
      <c r="W606" s="44">
        <f>SUM(W607:W613)</f>
        <v>0</v>
      </c>
      <c r="X606" s="44">
        <f>SUM(X607:X613)</f>
        <v>264</v>
      </c>
      <c r="Y606" s="44">
        <f t="shared" si="185"/>
        <v>0</v>
      </c>
      <c r="Z606" s="131">
        <f t="shared" si="186"/>
        <v>0</v>
      </c>
      <c r="AE606" s="44">
        <f>SUM(AE607:AE613)</f>
        <v>0</v>
      </c>
      <c r="AF606" s="44">
        <f>SUM(AF607:AF613)</f>
        <v>0</v>
      </c>
      <c r="AG606" s="44">
        <f>SUM(AG607:AG613)</f>
        <v>0</v>
      </c>
      <c r="AH606" s="44">
        <f>SUM(AH607:AH613)</f>
        <v>0</v>
      </c>
      <c r="AJ606" s="281" t="e">
        <f t="shared" si="187"/>
        <v>#N/A</v>
      </c>
    </row>
    <row r="607" spans="1:36" ht="19.5" hidden="1" customHeight="1" outlineLevel="2">
      <c r="A607" s="45" t="s">
        <v>2674</v>
      </c>
      <c r="B607" s="121" t="s">
        <v>900</v>
      </c>
      <c r="C607" s="41">
        <f t="shared" si="177"/>
        <v>19</v>
      </c>
      <c r="D607" s="41">
        <f t="shared" si="177"/>
        <v>0</v>
      </c>
      <c r="E607" s="41">
        <f t="shared" si="177"/>
        <v>0</v>
      </c>
      <c r="F607" s="41">
        <f t="shared" si="178"/>
        <v>19</v>
      </c>
      <c r="G607" s="41">
        <f t="shared" si="179"/>
        <v>0</v>
      </c>
      <c r="H607" s="130">
        <f t="shared" si="180"/>
        <v>0</v>
      </c>
      <c r="I607" s="41">
        <v>15</v>
      </c>
      <c r="J607" s="41"/>
      <c r="K607" s="37">
        <f t="shared" si="190"/>
        <v>0</v>
      </c>
      <c r="L607" s="41">
        <f t="shared" si="176"/>
        <v>15</v>
      </c>
      <c r="M607" s="41">
        <f t="shared" si="181"/>
        <v>0</v>
      </c>
      <c r="N607" s="130">
        <f t="shared" si="182"/>
        <v>0</v>
      </c>
      <c r="O607" s="41"/>
      <c r="P607" s="41"/>
      <c r="Q607" s="41"/>
      <c r="R607" s="41"/>
      <c r="S607" s="41">
        <f t="shared" si="183"/>
        <v>0</v>
      </c>
      <c r="T607" s="130">
        <f t="shared" si="184"/>
        <v>0</v>
      </c>
      <c r="U607" s="41">
        <v>4</v>
      </c>
      <c r="V607" s="41"/>
      <c r="W607" s="41"/>
      <c r="X607" s="41">
        <v>4</v>
      </c>
      <c r="Y607" s="41">
        <f t="shared" si="185"/>
        <v>0</v>
      </c>
      <c r="Z607" s="130">
        <f t="shared" si="186"/>
        <v>0</v>
      </c>
      <c r="AE607" s="41"/>
      <c r="AF607" s="41"/>
      <c r="AG607" s="41"/>
      <c r="AH607" s="41"/>
      <c r="AJ607" s="281" t="e">
        <f t="shared" si="187"/>
        <v>#N/A</v>
      </c>
    </row>
    <row r="608" spans="1:36" ht="19.5" hidden="1" customHeight="1" outlineLevel="2">
      <c r="A608" s="45" t="s">
        <v>2675</v>
      </c>
      <c r="B608" s="121" t="s">
        <v>901</v>
      </c>
      <c r="C608" s="41">
        <f t="shared" si="177"/>
        <v>0</v>
      </c>
      <c r="D608" s="41">
        <f t="shared" si="177"/>
        <v>0</v>
      </c>
      <c r="E608" s="41">
        <f t="shared" si="177"/>
        <v>0</v>
      </c>
      <c r="F608" s="41">
        <f t="shared" si="178"/>
        <v>0</v>
      </c>
      <c r="G608" s="41">
        <f t="shared" si="179"/>
        <v>0</v>
      </c>
      <c r="H608" s="130">
        <f t="shared" si="180"/>
        <v>0</v>
      </c>
      <c r="I608" s="41">
        <v>0</v>
      </c>
      <c r="J608" s="41"/>
      <c r="K608" s="37">
        <f t="shared" si="190"/>
        <v>0</v>
      </c>
      <c r="L608" s="41">
        <f t="shared" si="176"/>
        <v>0</v>
      </c>
      <c r="M608" s="41">
        <f t="shared" si="181"/>
        <v>0</v>
      </c>
      <c r="N608" s="130">
        <f t="shared" si="182"/>
        <v>0</v>
      </c>
      <c r="O608" s="41"/>
      <c r="P608" s="41"/>
      <c r="Q608" s="41"/>
      <c r="R608" s="41"/>
      <c r="S608" s="41">
        <f t="shared" si="183"/>
        <v>0</v>
      </c>
      <c r="T608" s="130">
        <f t="shared" si="184"/>
        <v>0</v>
      </c>
      <c r="U608" s="41"/>
      <c r="V608" s="41"/>
      <c r="W608" s="41"/>
      <c r="X608" s="41"/>
      <c r="Y608" s="41">
        <f t="shared" si="185"/>
        <v>0</v>
      </c>
      <c r="Z608" s="130">
        <f t="shared" si="186"/>
        <v>0</v>
      </c>
      <c r="AE608" s="41"/>
      <c r="AF608" s="41"/>
      <c r="AG608" s="41"/>
      <c r="AH608" s="41"/>
      <c r="AJ608" s="281" t="e">
        <f t="shared" si="187"/>
        <v>#N/A</v>
      </c>
    </row>
    <row r="609" spans="1:36" ht="19.5" hidden="1" customHeight="1" outlineLevel="2">
      <c r="A609" s="45" t="s">
        <v>2676</v>
      </c>
      <c r="B609" s="121" t="s">
        <v>902</v>
      </c>
      <c r="C609" s="41">
        <f t="shared" si="177"/>
        <v>0</v>
      </c>
      <c r="D609" s="41">
        <f t="shared" si="177"/>
        <v>0</v>
      </c>
      <c r="E609" s="41">
        <f t="shared" si="177"/>
        <v>0</v>
      </c>
      <c r="F609" s="41">
        <f t="shared" si="178"/>
        <v>0</v>
      </c>
      <c r="G609" s="41">
        <f t="shared" si="179"/>
        <v>0</v>
      </c>
      <c r="H609" s="130">
        <f t="shared" si="180"/>
        <v>0</v>
      </c>
      <c r="I609" s="41">
        <v>0</v>
      </c>
      <c r="J609" s="41"/>
      <c r="K609" s="37">
        <f t="shared" si="190"/>
        <v>0</v>
      </c>
      <c r="L609" s="41">
        <f t="shared" si="176"/>
        <v>0</v>
      </c>
      <c r="M609" s="41">
        <f t="shared" si="181"/>
        <v>0</v>
      </c>
      <c r="N609" s="130">
        <f t="shared" si="182"/>
        <v>0</v>
      </c>
      <c r="O609" s="41"/>
      <c r="P609" s="41"/>
      <c r="Q609" s="41"/>
      <c r="R609" s="41"/>
      <c r="S609" s="41">
        <f t="shared" si="183"/>
        <v>0</v>
      </c>
      <c r="T609" s="130">
        <f t="shared" si="184"/>
        <v>0</v>
      </c>
      <c r="U609" s="41"/>
      <c r="V609" s="41"/>
      <c r="W609" s="41"/>
      <c r="X609" s="41"/>
      <c r="Y609" s="41">
        <f t="shared" si="185"/>
        <v>0</v>
      </c>
      <c r="Z609" s="130">
        <f t="shared" si="186"/>
        <v>0</v>
      </c>
      <c r="AE609" s="41"/>
      <c r="AF609" s="41"/>
      <c r="AG609" s="41"/>
      <c r="AH609" s="41"/>
      <c r="AJ609" s="281" t="e">
        <f t="shared" si="187"/>
        <v>#N/A</v>
      </c>
    </row>
    <row r="610" spans="1:36" ht="19.5" hidden="1" customHeight="1" outlineLevel="2">
      <c r="A610" s="45" t="s">
        <v>2677</v>
      </c>
      <c r="B610" s="121" t="s">
        <v>903</v>
      </c>
      <c r="C610" s="41">
        <f t="shared" si="177"/>
        <v>0</v>
      </c>
      <c r="D610" s="41">
        <f t="shared" si="177"/>
        <v>0</v>
      </c>
      <c r="E610" s="41">
        <f t="shared" si="177"/>
        <v>0</v>
      </c>
      <c r="F610" s="41">
        <f t="shared" si="178"/>
        <v>0</v>
      </c>
      <c r="G610" s="41">
        <f t="shared" si="179"/>
        <v>0</v>
      </c>
      <c r="H610" s="130">
        <f t="shared" si="180"/>
        <v>0</v>
      </c>
      <c r="I610" s="41">
        <v>0</v>
      </c>
      <c r="J610" s="41"/>
      <c r="K610" s="37">
        <f t="shared" si="190"/>
        <v>0</v>
      </c>
      <c r="L610" s="41">
        <f t="shared" si="176"/>
        <v>0</v>
      </c>
      <c r="M610" s="41">
        <f t="shared" si="181"/>
        <v>0</v>
      </c>
      <c r="N610" s="130">
        <f t="shared" si="182"/>
        <v>0</v>
      </c>
      <c r="O610" s="41"/>
      <c r="P610" s="41"/>
      <c r="Q610" s="41"/>
      <c r="R610" s="41"/>
      <c r="S610" s="41">
        <f t="shared" si="183"/>
        <v>0</v>
      </c>
      <c r="T610" s="130">
        <f t="shared" si="184"/>
        <v>0</v>
      </c>
      <c r="U610" s="41"/>
      <c r="V610" s="41"/>
      <c r="W610" s="41"/>
      <c r="X610" s="41"/>
      <c r="Y610" s="41">
        <f t="shared" si="185"/>
        <v>0</v>
      </c>
      <c r="Z610" s="130">
        <f t="shared" si="186"/>
        <v>0</v>
      </c>
      <c r="AE610" s="41"/>
      <c r="AF610" s="41"/>
      <c r="AG610" s="41"/>
      <c r="AH610" s="41"/>
      <c r="AJ610" s="281" t="e">
        <f t="shared" si="187"/>
        <v>#N/A</v>
      </c>
    </row>
    <row r="611" spans="1:36" ht="19.5" hidden="1" customHeight="1" outlineLevel="2">
      <c r="A611" s="45" t="s">
        <v>2678</v>
      </c>
      <c r="B611" s="121" t="s">
        <v>904</v>
      </c>
      <c r="C611" s="41">
        <f t="shared" si="177"/>
        <v>180</v>
      </c>
      <c r="D611" s="41">
        <f t="shared" si="177"/>
        <v>0</v>
      </c>
      <c r="E611" s="41">
        <f t="shared" si="177"/>
        <v>0</v>
      </c>
      <c r="F611" s="41">
        <f t="shared" si="178"/>
        <v>180</v>
      </c>
      <c r="G611" s="41">
        <f t="shared" si="179"/>
        <v>0</v>
      </c>
      <c r="H611" s="130">
        <f t="shared" si="180"/>
        <v>0</v>
      </c>
      <c r="I611" s="41">
        <v>0</v>
      </c>
      <c r="J611" s="41"/>
      <c r="K611" s="37">
        <f t="shared" si="190"/>
        <v>0</v>
      </c>
      <c r="L611" s="41">
        <f t="shared" si="176"/>
        <v>0</v>
      </c>
      <c r="M611" s="41">
        <f t="shared" si="181"/>
        <v>0</v>
      </c>
      <c r="N611" s="130">
        <f t="shared" si="182"/>
        <v>0</v>
      </c>
      <c r="O611" s="41"/>
      <c r="P611" s="41"/>
      <c r="Q611" s="41"/>
      <c r="R611" s="41"/>
      <c r="S611" s="41">
        <f t="shared" si="183"/>
        <v>0</v>
      </c>
      <c r="T611" s="130">
        <f t="shared" si="184"/>
        <v>0</v>
      </c>
      <c r="U611" s="41">
        <v>180</v>
      </c>
      <c r="V611" s="41"/>
      <c r="W611" s="41"/>
      <c r="X611" s="41">
        <v>180</v>
      </c>
      <c r="Y611" s="41">
        <f t="shared" si="185"/>
        <v>0</v>
      </c>
      <c r="Z611" s="130">
        <f t="shared" si="186"/>
        <v>0</v>
      </c>
      <c r="AE611" s="41"/>
      <c r="AF611" s="41"/>
      <c r="AG611" s="41"/>
      <c r="AH611" s="41"/>
      <c r="AJ611" s="281" t="e">
        <f t="shared" si="187"/>
        <v>#N/A</v>
      </c>
    </row>
    <row r="612" spans="1:36" ht="19.5" hidden="1" customHeight="1" outlineLevel="2">
      <c r="A612" s="45" t="s">
        <v>2679</v>
      </c>
      <c r="B612" s="121" t="s">
        <v>905</v>
      </c>
      <c r="C612" s="41">
        <f t="shared" si="177"/>
        <v>0</v>
      </c>
      <c r="D612" s="41">
        <f t="shared" si="177"/>
        <v>0</v>
      </c>
      <c r="E612" s="41">
        <f t="shared" si="177"/>
        <v>0</v>
      </c>
      <c r="F612" s="41">
        <f t="shared" si="178"/>
        <v>0</v>
      </c>
      <c r="G612" s="41">
        <f t="shared" si="179"/>
        <v>0</v>
      </c>
      <c r="H612" s="130">
        <f t="shared" si="180"/>
        <v>0</v>
      </c>
      <c r="I612" s="41">
        <v>0</v>
      </c>
      <c r="J612" s="41"/>
      <c r="K612" s="37">
        <f t="shared" si="190"/>
        <v>0</v>
      </c>
      <c r="L612" s="41">
        <f t="shared" si="176"/>
        <v>0</v>
      </c>
      <c r="M612" s="41">
        <f t="shared" si="181"/>
        <v>0</v>
      </c>
      <c r="N612" s="130">
        <f t="shared" si="182"/>
        <v>0</v>
      </c>
      <c r="O612" s="41"/>
      <c r="P612" s="41"/>
      <c r="Q612" s="41"/>
      <c r="R612" s="41"/>
      <c r="S612" s="41">
        <f t="shared" si="183"/>
        <v>0</v>
      </c>
      <c r="T612" s="130">
        <f t="shared" si="184"/>
        <v>0</v>
      </c>
      <c r="U612" s="41">
        <v>0</v>
      </c>
      <c r="V612" s="41"/>
      <c r="W612" s="41"/>
      <c r="X612" s="41">
        <v>0</v>
      </c>
      <c r="Y612" s="41">
        <f t="shared" si="185"/>
        <v>0</v>
      </c>
      <c r="Z612" s="130">
        <f t="shared" si="186"/>
        <v>0</v>
      </c>
      <c r="AE612" s="41"/>
      <c r="AF612" s="41"/>
      <c r="AG612" s="41"/>
      <c r="AH612" s="41"/>
      <c r="AJ612" s="281" t="e">
        <f t="shared" si="187"/>
        <v>#N/A</v>
      </c>
    </row>
    <row r="613" spans="1:36" ht="19.5" hidden="1" customHeight="1" outlineLevel="2">
      <c r="A613" s="45" t="s">
        <v>2680</v>
      </c>
      <c r="B613" s="121" t="s">
        <v>906</v>
      </c>
      <c r="C613" s="41">
        <f t="shared" si="177"/>
        <v>331</v>
      </c>
      <c r="D613" s="41">
        <f t="shared" si="177"/>
        <v>0</v>
      </c>
      <c r="E613" s="41">
        <f t="shared" si="177"/>
        <v>0</v>
      </c>
      <c r="F613" s="41">
        <f t="shared" si="178"/>
        <v>331</v>
      </c>
      <c r="G613" s="41">
        <f t="shared" si="179"/>
        <v>0</v>
      </c>
      <c r="H613" s="130">
        <f t="shared" si="180"/>
        <v>0</v>
      </c>
      <c r="I613" s="41">
        <v>251</v>
      </c>
      <c r="J613" s="41"/>
      <c r="K613" s="37">
        <f t="shared" si="190"/>
        <v>0</v>
      </c>
      <c r="L613" s="41">
        <f t="shared" si="176"/>
        <v>251</v>
      </c>
      <c r="M613" s="41">
        <f t="shared" si="181"/>
        <v>0</v>
      </c>
      <c r="N613" s="130">
        <f t="shared" si="182"/>
        <v>0</v>
      </c>
      <c r="O613" s="41"/>
      <c r="P613" s="41"/>
      <c r="Q613" s="41"/>
      <c r="R613" s="41"/>
      <c r="S613" s="41">
        <f t="shared" si="183"/>
        <v>0</v>
      </c>
      <c r="T613" s="130">
        <f t="shared" si="184"/>
        <v>0</v>
      </c>
      <c r="U613" s="41">
        <v>80</v>
      </c>
      <c r="V613" s="41"/>
      <c r="W613" s="41"/>
      <c r="X613" s="41">
        <v>80</v>
      </c>
      <c r="Y613" s="41">
        <f t="shared" si="185"/>
        <v>0</v>
      </c>
      <c r="Z613" s="130">
        <f t="shared" si="186"/>
        <v>0</v>
      </c>
      <c r="AE613" s="41"/>
      <c r="AF613" s="41"/>
      <c r="AG613" s="41"/>
      <c r="AH613" s="41"/>
      <c r="AJ613" s="281" t="e">
        <f t="shared" si="187"/>
        <v>#N/A</v>
      </c>
    </row>
    <row r="614" spans="1:36" ht="19.5" hidden="1" customHeight="1" outlineLevel="1" collapsed="1">
      <c r="A614" s="43" t="s">
        <v>2681</v>
      </c>
      <c r="B614" s="121" t="s">
        <v>907</v>
      </c>
      <c r="C614" s="44">
        <f t="shared" si="177"/>
        <v>554</v>
      </c>
      <c r="D614" s="44">
        <f t="shared" si="177"/>
        <v>0</v>
      </c>
      <c r="E614" s="44">
        <f t="shared" si="177"/>
        <v>0</v>
      </c>
      <c r="F614" s="44">
        <f t="shared" si="178"/>
        <v>554</v>
      </c>
      <c r="G614" s="44">
        <f t="shared" si="179"/>
        <v>0</v>
      </c>
      <c r="H614" s="131">
        <f t="shared" si="180"/>
        <v>0</v>
      </c>
      <c r="I614" s="44">
        <f>SUM(I615:I619)</f>
        <v>534</v>
      </c>
      <c r="J614" s="44">
        <f>SUM(J615:J619)</f>
        <v>0</v>
      </c>
      <c r="K614" s="44">
        <f>SUM(K615:K619)</f>
        <v>0</v>
      </c>
      <c r="L614" s="44">
        <f t="shared" si="176"/>
        <v>534</v>
      </c>
      <c r="M614" s="44">
        <f t="shared" si="181"/>
        <v>0</v>
      </c>
      <c r="N614" s="131">
        <f t="shared" si="182"/>
        <v>0</v>
      </c>
      <c r="O614" s="44">
        <f>SUM(O615:O619)</f>
        <v>0</v>
      </c>
      <c r="P614" s="44">
        <f>SUM(P615:P619)</f>
        <v>0</v>
      </c>
      <c r="Q614" s="44">
        <f>SUM(Q615:Q619)</f>
        <v>0</v>
      </c>
      <c r="R614" s="44">
        <f>SUM(R615:R619)</f>
        <v>0</v>
      </c>
      <c r="S614" s="44">
        <f t="shared" si="183"/>
        <v>0</v>
      </c>
      <c r="T614" s="131">
        <f t="shared" si="184"/>
        <v>0</v>
      </c>
      <c r="U614" s="44">
        <f>SUM(U615:U619)</f>
        <v>20</v>
      </c>
      <c r="V614" s="44">
        <f>SUM(V615:V619)</f>
        <v>0</v>
      </c>
      <c r="W614" s="44">
        <f>SUM(W615:W619)</f>
        <v>0</v>
      </c>
      <c r="X614" s="44">
        <f>SUM(X615:X619)</f>
        <v>20</v>
      </c>
      <c r="Y614" s="44">
        <f t="shared" si="185"/>
        <v>0</v>
      </c>
      <c r="Z614" s="131">
        <f t="shared" si="186"/>
        <v>0</v>
      </c>
      <c r="AE614" s="44">
        <f>SUM(AE615:AE619)</f>
        <v>0</v>
      </c>
      <c r="AF614" s="44">
        <f>SUM(AF615:AF619)</f>
        <v>0</v>
      </c>
      <c r="AG614" s="44">
        <f>SUM(AG615:AG619)</f>
        <v>0</v>
      </c>
      <c r="AH614" s="44">
        <f>SUM(AH615:AH619)</f>
        <v>0</v>
      </c>
      <c r="AJ614" s="281" t="e">
        <f t="shared" si="187"/>
        <v>#N/A</v>
      </c>
    </row>
    <row r="615" spans="1:36" ht="19.5" hidden="1" customHeight="1" outlineLevel="2">
      <c r="A615" s="45" t="s">
        <v>2682</v>
      </c>
      <c r="B615" s="121" t="s">
        <v>908</v>
      </c>
      <c r="C615" s="41">
        <f t="shared" si="177"/>
        <v>89</v>
      </c>
      <c r="D615" s="41">
        <f t="shared" si="177"/>
        <v>0</v>
      </c>
      <c r="E615" s="41">
        <f t="shared" si="177"/>
        <v>0</v>
      </c>
      <c r="F615" s="41">
        <f t="shared" si="178"/>
        <v>89</v>
      </c>
      <c r="G615" s="41">
        <f t="shared" si="179"/>
        <v>0</v>
      </c>
      <c r="H615" s="130">
        <f t="shared" si="180"/>
        <v>0</v>
      </c>
      <c r="I615" s="41">
        <v>69</v>
      </c>
      <c r="J615" s="41"/>
      <c r="K615" s="37">
        <f t="shared" si="190"/>
        <v>0</v>
      </c>
      <c r="L615" s="41">
        <f t="shared" si="176"/>
        <v>69</v>
      </c>
      <c r="M615" s="41">
        <f t="shared" si="181"/>
        <v>0</v>
      </c>
      <c r="N615" s="130">
        <f t="shared" si="182"/>
        <v>0</v>
      </c>
      <c r="O615" s="41"/>
      <c r="P615" s="41"/>
      <c r="Q615" s="41"/>
      <c r="R615" s="41"/>
      <c r="S615" s="41">
        <f t="shared" si="183"/>
        <v>0</v>
      </c>
      <c r="T615" s="130">
        <f t="shared" si="184"/>
        <v>0</v>
      </c>
      <c r="U615" s="41">
        <v>20</v>
      </c>
      <c r="V615" s="41"/>
      <c r="W615" s="41"/>
      <c r="X615" s="41">
        <v>20</v>
      </c>
      <c r="Y615" s="41">
        <f t="shared" si="185"/>
        <v>0</v>
      </c>
      <c r="Z615" s="130">
        <f t="shared" si="186"/>
        <v>0</v>
      </c>
      <c r="AE615" s="41"/>
      <c r="AF615" s="41"/>
      <c r="AG615" s="41"/>
      <c r="AH615" s="41"/>
      <c r="AJ615" s="281" t="e">
        <f t="shared" si="187"/>
        <v>#N/A</v>
      </c>
    </row>
    <row r="616" spans="1:36" ht="19.5" hidden="1" customHeight="1" outlineLevel="2">
      <c r="A616" s="45" t="s">
        <v>2683</v>
      </c>
      <c r="B616" s="121" t="s">
        <v>909</v>
      </c>
      <c r="C616" s="41">
        <f t="shared" si="177"/>
        <v>101</v>
      </c>
      <c r="D616" s="41">
        <f t="shared" si="177"/>
        <v>0</v>
      </c>
      <c r="E616" s="41">
        <f t="shared" si="177"/>
        <v>0</v>
      </c>
      <c r="F616" s="41">
        <f t="shared" si="178"/>
        <v>101</v>
      </c>
      <c r="G616" s="41">
        <f t="shared" si="179"/>
        <v>0</v>
      </c>
      <c r="H616" s="130">
        <f t="shared" si="180"/>
        <v>0</v>
      </c>
      <c r="I616" s="41">
        <v>101</v>
      </c>
      <c r="J616" s="41"/>
      <c r="K616" s="37">
        <f t="shared" si="190"/>
        <v>0</v>
      </c>
      <c r="L616" s="41">
        <f t="shared" si="176"/>
        <v>101</v>
      </c>
      <c r="M616" s="41">
        <f t="shared" si="181"/>
        <v>0</v>
      </c>
      <c r="N616" s="130">
        <f t="shared" si="182"/>
        <v>0</v>
      </c>
      <c r="O616" s="41"/>
      <c r="P616" s="41"/>
      <c r="Q616" s="41"/>
      <c r="R616" s="41"/>
      <c r="S616" s="41">
        <f t="shared" si="183"/>
        <v>0</v>
      </c>
      <c r="T616" s="130">
        <f t="shared" si="184"/>
        <v>0</v>
      </c>
      <c r="U616" s="41">
        <v>0</v>
      </c>
      <c r="V616" s="41"/>
      <c r="W616" s="41"/>
      <c r="X616" s="41">
        <v>0</v>
      </c>
      <c r="Y616" s="41">
        <f t="shared" si="185"/>
        <v>0</v>
      </c>
      <c r="Z616" s="130">
        <f t="shared" si="186"/>
        <v>0</v>
      </c>
      <c r="AE616" s="41"/>
      <c r="AF616" s="41"/>
      <c r="AG616" s="41"/>
      <c r="AH616" s="41"/>
      <c r="AJ616" s="281" t="e">
        <f t="shared" si="187"/>
        <v>#N/A</v>
      </c>
    </row>
    <row r="617" spans="1:36" ht="19.5" hidden="1" customHeight="1" outlineLevel="2">
      <c r="A617" s="45" t="s">
        <v>2684</v>
      </c>
      <c r="B617" s="121" t="s">
        <v>910</v>
      </c>
      <c r="C617" s="41">
        <f t="shared" si="177"/>
        <v>125</v>
      </c>
      <c r="D617" s="41">
        <f t="shared" si="177"/>
        <v>0</v>
      </c>
      <c r="E617" s="41">
        <f t="shared" si="177"/>
        <v>0</v>
      </c>
      <c r="F617" s="41">
        <f t="shared" si="178"/>
        <v>125</v>
      </c>
      <c r="G617" s="41">
        <f t="shared" si="179"/>
        <v>0</v>
      </c>
      <c r="H617" s="130">
        <f t="shared" si="180"/>
        <v>0</v>
      </c>
      <c r="I617" s="41">
        <v>125</v>
      </c>
      <c r="J617" s="41"/>
      <c r="K617" s="37">
        <f t="shared" si="190"/>
        <v>0</v>
      </c>
      <c r="L617" s="41">
        <f t="shared" si="176"/>
        <v>125</v>
      </c>
      <c r="M617" s="41">
        <f t="shared" si="181"/>
        <v>0</v>
      </c>
      <c r="N617" s="130">
        <f t="shared" si="182"/>
        <v>0</v>
      </c>
      <c r="O617" s="41"/>
      <c r="P617" s="41"/>
      <c r="Q617" s="41"/>
      <c r="R617" s="41"/>
      <c r="S617" s="41">
        <f t="shared" si="183"/>
        <v>0</v>
      </c>
      <c r="T617" s="130">
        <f t="shared" si="184"/>
        <v>0</v>
      </c>
      <c r="U617" s="41">
        <v>0</v>
      </c>
      <c r="V617" s="41"/>
      <c r="W617" s="41"/>
      <c r="X617" s="41">
        <v>0</v>
      </c>
      <c r="Y617" s="41">
        <f t="shared" si="185"/>
        <v>0</v>
      </c>
      <c r="Z617" s="130">
        <f t="shared" si="186"/>
        <v>0</v>
      </c>
      <c r="AE617" s="41"/>
      <c r="AF617" s="41"/>
      <c r="AG617" s="41"/>
      <c r="AH617" s="41"/>
      <c r="AJ617" s="281" t="e">
        <f t="shared" si="187"/>
        <v>#N/A</v>
      </c>
    </row>
    <row r="618" spans="1:36" ht="19.5" hidden="1" customHeight="1" outlineLevel="2">
      <c r="A618" s="45" t="s">
        <v>2685</v>
      </c>
      <c r="B618" s="121" t="s">
        <v>911</v>
      </c>
      <c r="C618" s="41">
        <f t="shared" si="177"/>
        <v>57</v>
      </c>
      <c r="D618" s="41">
        <f t="shared" si="177"/>
        <v>0</v>
      </c>
      <c r="E618" s="41">
        <f t="shared" si="177"/>
        <v>0</v>
      </c>
      <c r="F618" s="41">
        <f t="shared" si="178"/>
        <v>57</v>
      </c>
      <c r="G618" s="41">
        <f t="shared" si="179"/>
        <v>0</v>
      </c>
      <c r="H618" s="130">
        <f t="shared" si="180"/>
        <v>0</v>
      </c>
      <c r="I618" s="41">
        <v>57</v>
      </c>
      <c r="J618" s="41"/>
      <c r="K618" s="37">
        <f t="shared" si="190"/>
        <v>0</v>
      </c>
      <c r="L618" s="41">
        <f t="shared" si="176"/>
        <v>57</v>
      </c>
      <c r="M618" s="41">
        <f t="shared" si="181"/>
        <v>0</v>
      </c>
      <c r="N618" s="130">
        <f t="shared" si="182"/>
        <v>0</v>
      </c>
      <c r="O618" s="41"/>
      <c r="P618" s="41"/>
      <c r="Q618" s="41"/>
      <c r="R618" s="41"/>
      <c r="S618" s="41">
        <f t="shared" si="183"/>
        <v>0</v>
      </c>
      <c r="T618" s="130">
        <f t="shared" si="184"/>
        <v>0</v>
      </c>
      <c r="U618" s="41">
        <v>0</v>
      </c>
      <c r="V618" s="41"/>
      <c r="W618" s="41"/>
      <c r="X618" s="41">
        <v>0</v>
      </c>
      <c r="Y618" s="41">
        <f t="shared" si="185"/>
        <v>0</v>
      </c>
      <c r="Z618" s="130">
        <f t="shared" si="186"/>
        <v>0</v>
      </c>
      <c r="AE618" s="41"/>
      <c r="AF618" s="41"/>
      <c r="AG618" s="41"/>
      <c r="AH618" s="41"/>
      <c r="AJ618" s="281" t="e">
        <f t="shared" si="187"/>
        <v>#N/A</v>
      </c>
    </row>
    <row r="619" spans="1:36" ht="19.5" hidden="1" customHeight="1" outlineLevel="2">
      <c r="A619" s="45" t="s">
        <v>2686</v>
      </c>
      <c r="B619" s="121" t="s">
        <v>912</v>
      </c>
      <c r="C619" s="41">
        <f t="shared" si="177"/>
        <v>182</v>
      </c>
      <c r="D619" s="41">
        <f t="shared" si="177"/>
        <v>0</v>
      </c>
      <c r="E619" s="41">
        <f t="shared" si="177"/>
        <v>0</v>
      </c>
      <c r="F619" s="41">
        <f t="shared" si="178"/>
        <v>182</v>
      </c>
      <c r="G619" s="41">
        <f t="shared" si="179"/>
        <v>0</v>
      </c>
      <c r="H619" s="130">
        <f t="shared" si="180"/>
        <v>0</v>
      </c>
      <c r="I619" s="41">
        <v>182</v>
      </c>
      <c r="J619" s="41"/>
      <c r="K619" s="37">
        <f t="shared" si="190"/>
        <v>0</v>
      </c>
      <c r="L619" s="41">
        <f t="shared" si="176"/>
        <v>182</v>
      </c>
      <c r="M619" s="41">
        <f t="shared" si="181"/>
        <v>0</v>
      </c>
      <c r="N619" s="130">
        <f t="shared" si="182"/>
        <v>0</v>
      </c>
      <c r="O619" s="41"/>
      <c r="P619" s="41"/>
      <c r="Q619" s="41"/>
      <c r="R619" s="41"/>
      <c r="S619" s="41">
        <f t="shared" si="183"/>
        <v>0</v>
      </c>
      <c r="T619" s="130">
        <f t="shared" si="184"/>
        <v>0</v>
      </c>
      <c r="U619" s="41">
        <v>0</v>
      </c>
      <c r="V619" s="41"/>
      <c r="W619" s="41"/>
      <c r="X619" s="41">
        <v>0</v>
      </c>
      <c r="Y619" s="41">
        <f t="shared" si="185"/>
        <v>0</v>
      </c>
      <c r="Z619" s="130">
        <f t="shared" si="186"/>
        <v>0</v>
      </c>
      <c r="AE619" s="41"/>
      <c r="AF619" s="41"/>
      <c r="AG619" s="41"/>
      <c r="AH619" s="41"/>
      <c r="AJ619" s="281" t="e">
        <f t="shared" si="187"/>
        <v>#N/A</v>
      </c>
    </row>
    <row r="620" spans="1:36" ht="19.5" hidden="1" customHeight="1" outlineLevel="1" collapsed="1">
      <c r="A620" s="43" t="s">
        <v>2687</v>
      </c>
      <c r="B620" s="121" t="s">
        <v>913</v>
      </c>
      <c r="C620" s="44">
        <f t="shared" si="177"/>
        <v>2519</v>
      </c>
      <c r="D620" s="44">
        <f t="shared" si="177"/>
        <v>0</v>
      </c>
      <c r="E620" s="44">
        <f t="shared" si="177"/>
        <v>-255</v>
      </c>
      <c r="F620" s="44">
        <f t="shared" si="178"/>
        <v>2264</v>
      </c>
      <c r="G620" s="44">
        <f t="shared" si="179"/>
        <v>-255</v>
      </c>
      <c r="H620" s="131">
        <f t="shared" si="180"/>
        <v>-10.123064708217546</v>
      </c>
      <c r="I620" s="44">
        <f>SUM(I621:I626)</f>
        <v>2412</v>
      </c>
      <c r="J620" s="44">
        <f>SUM(J621:J626)</f>
        <v>0</v>
      </c>
      <c r="K620" s="44">
        <f>SUM(K621:K626)</f>
        <v>-250</v>
      </c>
      <c r="L620" s="44">
        <f t="shared" si="176"/>
        <v>2162</v>
      </c>
      <c r="M620" s="44">
        <f t="shared" si="181"/>
        <v>-250</v>
      </c>
      <c r="N620" s="131">
        <f t="shared" si="182"/>
        <v>-10.364842454394694</v>
      </c>
      <c r="O620" s="44">
        <f>SUM(O621:O626)</f>
        <v>0</v>
      </c>
      <c r="P620" s="44">
        <f>SUM(P621:P626)</f>
        <v>0</v>
      </c>
      <c r="Q620" s="44">
        <f>SUM(Q621:Q626)</f>
        <v>0</v>
      </c>
      <c r="R620" s="44">
        <f>SUM(R621:R626)</f>
        <v>0</v>
      </c>
      <c r="S620" s="44">
        <f t="shared" si="183"/>
        <v>0</v>
      </c>
      <c r="T620" s="131">
        <f t="shared" si="184"/>
        <v>0</v>
      </c>
      <c r="U620" s="44">
        <f>SUM(U621:U626)</f>
        <v>107</v>
      </c>
      <c r="V620" s="44">
        <f>SUM(V621:V626)</f>
        <v>0</v>
      </c>
      <c r="W620" s="44">
        <f>SUM(W621:W626)</f>
        <v>-5</v>
      </c>
      <c r="X620" s="44">
        <f>SUM(X621:X626)</f>
        <v>102</v>
      </c>
      <c r="Y620" s="44">
        <f t="shared" si="185"/>
        <v>-5</v>
      </c>
      <c r="Z620" s="131">
        <f t="shared" si="186"/>
        <v>-4.6728971962616823</v>
      </c>
      <c r="AE620" s="44">
        <f>SUM(AE621:AE626)</f>
        <v>0</v>
      </c>
      <c r="AF620" s="44">
        <f>SUM(AF621:AF626)</f>
        <v>-250</v>
      </c>
      <c r="AG620" s="44">
        <f>SUM(AG621:AG626)</f>
        <v>0</v>
      </c>
      <c r="AH620" s="44">
        <f>SUM(AH621:AH626)</f>
        <v>0</v>
      </c>
      <c r="AJ620" s="281" t="e">
        <f t="shared" si="187"/>
        <v>#N/A</v>
      </c>
    </row>
    <row r="621" spans="1:36" ht="19.5" hidden="1" customHeight="1" outlineLevel="2">
      <c r="A621" s="45" t="s">
        <v>2688</v>
      </c>
      <c r="B621" s="121" t="s">
        <v>914</v>
      </c>
      <c r="C621" s="41">
        <f t="shared" si="177"/>
        <v>682</v>
      </c>
      <c r="D621" s="41">
        <f t="shared" si="177"/>
        <v>0</v>
      </c>
      <c r="E621" s="41">
        <f t="shared" si="177"/>
        <v>0</v>
      </c>
      <c r="F621" s="41">
        <f t="shared" si="178"/>
        <v>682</v>
      </c>
      <c r="G621" s="41">
        <f t="shared" si="179"/>
        <v>0</v>
      </c>
      <c r="H621" s="130">
        <f t="shared" si="180"/>
        <v>0</v>
      </c>
      <c r="I621" s="41">
        <v>666</v>
      </c>
      <c r="J621" s="41"/>
      <c r="K621" s="37">
        <f t="shared" si="190"/>
        <v>0</v>
      </c>
      <c r="L621" s="41">
        <f t="shared" si="176"/>
        <v>666</v>
      </c>
      <c r="M621" s="41">
        <f t="shared" si="181"/>
        <v>0</v>
      </c>
      <c r="N621" s="130">
        <f t="shared" si="182"/>
        <v>0</v>
      </c>
      <c r="O621" s="41"/>
      <c r="P621" s="41"/>
      <c r="Q621" s="41"/>
      <c r="R621" s="41"/>
      <c r="S621" s="41">
        <f t="shared" si="183"/>
        <v>0</v>
      </c>
      <c r="T621" s="130">
        <f t="shared" si="184"/>
        <v>0</v>
      </c>
      <c r="U621" s="41">
        <v>16</v>
      </c>
      <c r="V621" s="41"/>
      <c r="W621" s="41"/>
      <c r="X621" s="41">
        <v>16</v>
      </c>
      <c r="Y621" s="41">
        <f t="shared" si="185"/>
        <v>0</v>
      </c>
      <c r="Z621" s="130">
        <f t="shared" si="186"/>
        <v>0</v>
      </c>
      <c r="AE621" s="41"/>
      <c r="AF621" s="41"/>
      <c r="AG621" s="41"/>
      <c r="AH621" s="41"/>
      <c r="AJ621" s="281" t="e">
        <f t="shared" si="187"/>
        <v>#N/A</v>
      </c>
    </row>
    <row r="622" spans="1:36" ht="19.5" hidden="1" customHeight="1" outlineLevel="2">
      <c r="A622" s="45" t="s">
        <v>2689</v>
      </c>
      <c r="B622" s="121" t="s">
        <v>915</v>
      </c>
      <c r="C622" s="41">
        <f t="shared" si="177"/>
        <v>120</v>
      </c>
      <c r="D622" s="41">
        <f t="shared" si="177"/>
        <v>0</v>
      </c>
      <c r="E622" s="41">
        <f t="shared" si="177"/>
        <v>-5</v>
      </c>
      <c r="F622" s="41">
        <f t="shared" si="178"/>
        <v>115</v>
      </c>
      <c r="G622" s="41">
        <f t="shared" si="179"/>
        <v>-5</v>
      </c>
      <c r="H622" s="130">
        <f t="shared" si="180"/>
        <v>-4.1666666666666661</v>
      </c>
      <c r="I622" s="41">
        <v>30</v>
      </c>
      <c r="J622" s="41"/>
      <c r="K622" s="37">
        <f t="shared" si="190"/>
        <v>0</v>
      </c>
      <c r="L622" s="41">
        <f t="shared" si="176"/>
        <v>30</v>
      </c>
      <c r="M622" s="41">
        <f t="shared" si="181"/>
        <v>0</v>
      </c>
      <c r="N622" s="130">
        <f t="shared" si="182"/>
        <v>0</v>
      </c>
      <c r="O622" s="41"/>
      <c r="P622" s="41"/>
      <c r="Q622" s="41"/>
      <c r="R622" s="41"/>
      <c r="S622" s="41">
        <f t="shared" si="183"/>
        <v>0</v>
      </c>
      <c r="T622" s="130">
        <f t="shared" si="184"/>
        <v>0</v>
      </c>
      <c r="U622" s="41">
        <v>90</v>
      </c>
      <c r="V622" s="41"/>
      <c r="W622" s="41">
        <v>-5</v>
      </c>
      <c r="X622" s="41">
        <v>85</v>
      </c>
      <c r="Y622" s="41">
        <f t="shared" si="185"/>
        <v>-5</v>
      </c>
      <c r="Z622" s="130">
        <f t="shared" si="186"/>
        <v>-5.5555555555555554</v>
      </c>
      <c r="AE622" s="41"/>
      <c r="AF622" s="41"/>
      <c r="AG622" s="41"/>
      <c r="AH622" s="41"/>
      <c r="AJ622" s="281" t="e">
        <f t="shared" si="187"/>
        <v>#N/A</v>
      </c>
    </row>
    <row r="623" spans="1:36" ht="19.5" hidden="1" customHeight="1" outlineLevel="2">
      <c r="A623" s="45" t="s">
        <v>2690</v>
      </c>
      <c r="B623" s="121" t="s">
        <v>916</v>
      </c>
      <c r="C623" s="41">
        <f t="shared" si="177"/>
        <v>0</v>
      </c>
      <c r="D623" s="41">
        <f t="shared" si="177"/>
        <v>0</v>
      </c>
      <c r="E623" s="41">
        <f t="shared" si="177"/>
        <v>0</v>
      </c>
      <c r="F623" s="41">
        <f t="shared" si="178"/>
        <v>0</v>
      </c>
      <c r="G623" s="41">
        <f t="shared" si="179"/>
        <v>0</v>
      </c>
      <c r="H623" s="130">
        <f t="shared" si="180"/>
        <v>0</v>
      </c>
      <c r="I623" s="41">
        <v>0</v>
      </c>
      <c r="J623" s="41"/>
      <c r="K623" s="37">
        <f t="shared" si="190"/>
        <v>0</v>
      </c>
      <c r="L623" s="41">
        <f t="shared" si="176"/>
        <v>0</v>
      </c>
      <c r="M623" s="41">
        <f t="shared" si="181"/>
        <v>0</v>
      </c>
      <c r="N623" s="130">
        <f t="shared" si="182"/>
        <v>0</v>
      </c>
      <c r="O623" s="41"/>
      <c r="P623" s="41"/>
      <c r="Q623" s="41"/>
      <c r="R623" s="41"/>
      <c r="S623" s="41">
        <f t="shared" si="183"/>
        <v>0</v>
      </c>
      <c r="T623" s="130">
        <f t="shared" si="184"/>
        <v>0</v>
      </c>
      <c r="U623" s="41">
        <v>0</v>
      </c>
      <c r="V623" s="41"/>
      <c r="W623" s="41"/>
      <c r="X623" s="41">
        <v>0</v>
      </c>
      <c r="Y623" s="41">
        <f t="shared" si="185"/>
        <v>0</v>
      </c>
      <c r="Z623" s="130">
        <f t="shared" si="186"/>
        <v>0</v>
      </c>
      <c r="AE623" s="41"/>
      <c r="AF623" s="41"/>
      <c r="AG623" s="41"/>
      <c r="AH623" s="41"/>
      <c r="AJ623" s="281" t="e">
        <f t="shared" si="187"/>
        <v>#N/A</v>
      </c>
    </row>
    <row r="624" spans="1:36" ht="19.5" hidden="1" customHeight="1" outlineLevel="2">
      <c r="A624" s="45" t="s">
        <v>2078</v>
      </c>
      <c r="B624" s="121" t="s">
        <v>917</v>
      </c>
      <c r="C624" s="41">
        <f t="shared" si="177"/>
        <v>1396</v>
      </c>
      <c r="D624" s="41">
        <f t="shared" si="177"/>
        <v>0</v>
      </c>
      <c r="E624" s="41">
        <f t="shared" si="177"/>
        <v>-250</v>
      </c>
      <c r="F624" s="41">
        <f t="shared" si="178"/>
        <v>1146</v>
      </c>
      <c r="G624" s="41">
        <f t="shared" si="179"/>
        <v>-250</v>
      </c>
      <c r="H624" s="130">
        <f t="shared" si="180"/>
        <v>-17.908309455587393</v>
      </c>
      <c r="I624" s="41">
        <v>1396</v>
      </c>
      <c r="J624" s="41"/>
      <c r="K624" s="37">
        <f t="shared" si="190"/>
        <v>-250</v>
      </c>
      <c r="L624" s="41">
        <f t="shared" si="176"/>
        <v>1146</v>
      </c>
      <c r="M624" s="41">
        <f t="shared" si="181"/>
        <v>-250</v>
      </c>
      <c r="N624" s="130">
        <f t="shared" si="182"/>
        <v>-17.908309455587393</v>
      </c>
      <c r="O624" s="41"/>
      <c r="P624" s="41"/>
      <c r="Q624" s="41"/>
      <c r="R624" s="41"/>
      <c r="S624" s="41">
        <f t="shared" si="183"/>
        <v>0</v>
      </c>
      <c r="T624" s="130">
        <f t="shared" si="184"/>
        <v>0</v>
      </c>
      <c r="U624" s="41">
        <v>0</v>
      </c>
      <c r="V624" s="41"/>
      <c r="W624" s="41"/>
      <c r="X624" s="41">
        <v>0</v>
      </c>
      <c r="Y624" s="41">
        <f t="shared" si="185"/>
        <v>0</v>
      </c>
      <c r="Z624" s="130">
        <f t="shared" si="186"/>
        <v>0</v>
      </c>
      <c r="AE624" s="41"/>
      <c r="AF624" s="41">
        <v>-250</v>
      </c>
      <c r="AG624" s="41"/>
      <c r="AH624" s="41"/>
      <c r="AJ624" s="281" t="e">
        <f t="shared" si="187"/>
        <v>#N/A</v>
      </c>
    </row>
    <row r="625" spans="1:36" ht="19.5" hidden="1" customHeight="1" outlineLevel="2">
      <c r="A625" s="45" t="s">
        <v>2691</v>
      </c>
      <c r="B625" s="121" t="s">
        <v>918</v>
      </c>
      <c r="C625" s="41">
        <f t="shared" si="177"/>
        <v>259</v>
      </c>
      <c r="D625" s="41">
        <f t="shared" si="177"/>
        <v>0</v>
      </c>
      <c r="E625" s="41">
        <f t="shared" si="177"/>
        <v>0</v>
      </c>
      <c r="F625" s="41">
        <f t="shared" si="178"/>
        <v>259</v>
      </c>
      <c r="G625" s="41">
        <f t="shared" si="179"/>
        <v>0</v>
      </c>
      <c r="H625" s="130">
        <f t="shared" si="180"/>
        <v>0</v>
      </c>
      <c r="I625" s="41">
        <v>259</v>
      </c>
      <c r="J625" s="41"/>
      <c r="K625" s="37">
        <f t="shared" si="190"/>
        <v>0</v>
      </c>
      <c r="L625" s="41">
        <f t="shared" si="176"/>
        <v>259</v>
      </c>
      <c r="M625" s="41">
        <f t="shared" si="181"/>
        <v>0</v>
      </c>
      <c r="N625" s="130">
        <f t="shared" si="182"/>
        <v>0</v>
      </c>
      <c r="O625" s="41"/>
      <c r="P625" s="41"/>
      <c r="Q625" s="41"/>
      <c r="R625" s="41"/>
      <c r="S625" s="41">
        <f t="shared" si="183"/>
        <v>0</v>
      </c>
      <c r="T625" s="130">
        <f t="shared" si="184"/>
        <v>0</v>
      </c>
      <c r="U625" s="41">
        <v>0</v>
      </c>
      <c r="V625" s="41"/>
      <c r="W625" s="41"/>
      <c r="X625" s="41">
        <v>0</v>
      </c>
      <c r="Y625" s="41">
        <f t="shared" si="185"/>
        <v>0</v>
      </c>
      <c r="Z625" s="130">
        <f t="shared" si="186"/>
        <v>0</v>
      </c>
      <c r="AE625" s="41"/>
      <c r="AF625" s="41"/>
      <c r="AG625" s="41"/>
      <c r="AH625" s="41"/>
      <c r="AJ625" s="281" t="e">
        <f t="shared" si="187"/>
        <v>#N/A</v>
      </c>
    </row>
    <row r="626" spans="1:36" ht="19.5" hidden="1" customHeight="1" outlineLevel="2">
      <c r="A626" s="45" t="s">
        <v>2692</v>
      </c>
      <c r="B626" s="121" t="s">
        <v>919</v>
      </c>
      <c r="C626" s="41">
        <f t="shared" si="177"/>
        <v>62</v>
      </c>
      <c r="D626" s="41">
        <f t="shared" si="177"/>
        <v>0</v>
      </c>
      <c r="E626" s="41">
        <f t="shared" si="177"/>
        <v>0</v>
      </c>
      <c r="F626" s="41">
        <f t="shared" si="178"/>
        <v>62</v>
      </c>
      <c r="G626" s="41">
        <f t="shared" si="179"/>
        <v>0</v>
      </c>
      <c r="H626" s="130">
        <f t="shared" si="180"/>
        <v>0</v>
      </c>
      <c r="I626" s="41">
        <v>61</v>
      </c>
      <c r="J626" s="41"/>
      <c r="K626" s="37">
        <f t="shared" si="190"/>
        <v>0</v>
      </c>
      <c r="L626" s="41">
        <f t="shared" si="176"/>
        <v>61</v>
      </c>
      <c r="M626" s="41">
        <f t="shared" si="181"/>
        <v>0</v>
      </c>
      <c r="N626" s="130">
        <f t="shared" si="182"/>
        <v>0</v>
      </c>
      <c r="O626" s="41"/>
      <c r="P626" s="41"/>
      <c r="Q626" s="41"/>
      <c r="R626" s="41"/>
      <c r="S626" s="41">
        <f t="shared" si="183"/>
        <v>0</v>
      </c>
      <c r="T626" s="130">
        <f t="shared" si="184"/>
        <v>0</v>
      </c>
      <c r="U626" s="41">
        <v>1</v>
      </c>
      <c r="V626" s="41"/>
      <c r="W626" s="41"/>
      <c r="X626" s="41">
        <v>1</v>
      </c>
      <c r="Y626" s="41">
        <f t="shared" si="185"/>
        <v>0</v>
      </c>
      <c r="Z626" s="130">
        <f t="shared" si="186"/>
        <v>0</v>
      </c>
      <c r="AE626" s="41"/>
      <c r="AF626" s="41"/>
      <c r="AG626" s="41"/>
      <c r="AH626" s="41"/>
      <c r="AJ626" s="281" t="e">
        <f t="shared" si="187"/>
        <v>#N/A</v>
      </c>
    </row>
    <row r="627" spans="1:36" ht="19.5" hidden="1" customHeight="1" outlineLevel="1" collapsed="1">
      <c r="A627" s="43" t="s">
        <v>2693</v>
      </c>
      <c r="B627" s="121" t="s">
        <v>920</v>
      </c>
      <c r="C627" s="44">
        <f t="shared" si="177"/>
        <v>1394</v>
      </c>
      <c r="D627" s="44">
        <f t="shared" si="177"/>
        <v>0</v>
      </c>
      <c r="E627" s="44">
        <f t="shared" si="177"/>
        <v>-59</v>
      </c>
      <c r="F627" s="44">
        <f t="shared" si="178"/>
        <v>1335</v>
      </c>
      <c r="G627" s="44">
        <f t="shared" si="179"/>
        <v>-59</v>
      </c>
      <c r="H627" s="131">
        <f t="shared" si="180"/>
        <v>-4.2324246771879483</v>
      </c>
      <c r="I627" s="44">
        <f>SUM(I628:I635)</f>
        <v>1367</v>
      </c>
      <c r="J627" s="44">
        <f>SUM(J628:J635)</f>
        <v>0</v>
      </c>
      <c r="K627" s="44">
        <f>SUM(K628:K635)</f>
        <v>-72</v>
      </c>
      <c r="L627" s="44">
        <f t="shared" si="176"/>
        <v>1295</v>
      </c>
      <c r="M627" s="44">
        <f t="shared" si="181"/>
        <v>-72</v>
      </c>
      <c r="N627" s="131">
        <f t="shared" si="182"/>
        <v>-5.2670080468178488</v>
      </c>
      <c r="O627" s="44">
        <f>SUM(O628:O635)</f>
        <v>0</v>
      </c>
      <c r="P627" s="44">
        <f>SUM(P628:P635)</f>
        <v>0</v>
      </c>
      <c r="Q627" s="44">
        <f>SUM(Q628:Q635)</f>
        <v>0</v>
      </c>
      <c r="R627" s="44">
        <f>SUM(R628:R635)</f>
        <v>0</v>
      </c>
      <c r="S627" s="44">
        <f t="shared" si="183"/>
        <v>0</v>
      </c>
      <c r="T627" s="131">
        <f t="shared" si="184"/>
        <v>0</v>
      </c>
      <c r="U627" s="44">
        <f>SUM(U628:U635)</f>
        <v>27</v>
      </c>
      <c r="V627" s="44">
        <f>SUM(V628:V635)</f>
        <v>0</v>
      </c>
      <c r="W627" s="44">
        <f>SUM(W628:W635)</f>
        <v>13</v>
      </c>
      <c r="X627" s="44">
        <f>SUM(X628:X635)</f>
        <v>40</v>
      </c>
      <c r="Y627" s="44">
        <f t="shared" si="185"/>
        <v>13</v>
      </c>
      <c r="Z627" s="131">
        <f t="shared" si="186"/>
        <v>48.148148148148145</v>
      </c>
      <c r="AE627" s="44">
        <f>SUM(AE628:AE635)</f>
        <v>0</v>
      </c>
      <c r="AF627" s="44">
        <f>SUM(AF628:AF635)</f>
        <v>0</v>
      </c>
      <c r="AG627" s="44">
        <f>SUM(AG628:AG635)</f>
        <v>0</v>
      </c>
      <c r="AH627" s="44">
        <f>SUM(AH628:AH635)</f>
        <v>-72</v>
      </c>
      <c r="AJ627" s="281" t="e">
        <f t="shared" si="187"/>
        <v>#N/A</v>
      </c>
    </row>
    <row r="628" spans="1:36" ht="19.5" hidden="1" customHeight="1" outlineLevel="2">
      <c r="A628" s="45" t="s">
        <v>2694</v>
      </c>
      <c r="B628" s="121" t="s">
        <v>706</v>
      </c>
      <c r="C628" s="41">
        <f t="shared" si="177"/>
        <v>69</v>
      </c>
      <c r="D628" s="41">
        <f t="shared" si="177"/>
        <v>0</v>
      </c>
      <c r="E628" s="41">
        <f t="shared" si="177"/>
        <v>0</v>
      </c>
      <c r="F628" s="41">
        <f t="shared" si="178"/>
        <v>69</v>
      </c>
      <c r="G628" s="41">
        <f t="shared" si="179"/>
        <v>0</v>
      </c>
      <c r="H628" s="130">
        <f t="shared" si="180"/>
        <v>0</v>
      </c>
      <c r="I628" s="41">
        <v>69</v>
      </c>
      <c r="J628" s="41"/>
      <c r="K628" s="37">
        <f t="shared" si="190"/>
        <v>0</v>
      </c>
      <c r="L628" s="41">
        <f t="shared" si="176"/>
        <v>69</v>
      </c>
      <c r="M628" s="41">
        <f t="shared" si="181"/>
        <v>0</v>
      </c>
      <c r="N628" s="130">
        <f t="shared" si="182"/>
        <v>0</v>
      </c>
      <c r="O628" s="41"/>
      <c r="P628" s="41"/>
      <c r="Q628" s="41"/>
      <c r="R628" s="41"/>
      <c r="S628" s="41">
        <f t="shared" si="183"/>
        <v>0</v>
      </c>
      <c r="T628" s="130">
        <f t="shared" si="184"/>
        <v>0</v>
      </c>
      <c r="U628" s="41">
        <v>0</v>
      </c>
      <c r="V628" s="41"/>
      <c r="W628" s="41"/>
      <c r="X628" s="41">
        <v>0</v>
      </c>
      <c r="Y628" s="41">
        <f t="shared" si="185"/>
        <v>0</v>
      </c>
      <c r="Z628" s="130">
        <f t="shared" si="186"/>
        <v>0</v>
      </c>
      <c r="AE628" s="41"/>
      <c r="AF628" s="41"/>
      <c r="AG628" s="41"/>
      <c r="AH628" s="41"/>
      <c r="AJ628" s="281" t="e">
        <f t="shared" si="187"/>
        <v>#N/A</v>
      </c>
    </row>
    <row r="629" spans="1:36" ht="19.5" hidden="1" customHeight="1" outlineLevel="2">
      <c r="A629" s="45" t="s">
        <v>2695</v>
      </c>
      <c r="B629" s="121" t="s">
        <v>473</v>
      </c>
      <c r="C629" s="41">
        <f t="shared" si="177"/>
        <v>6</v>
      </c>
      <c r="D629" s="41">
        <f t="shared" si="177"/>
        <v>0</v>
      </c>
      <c r="E629" s="41">
        <f t="shared" si="177"/>
        <v>1</v>
      </c>
      <c r="F629" s="41">
        <f t="shared" si="178"/>
        <v>7</v>
      </c>
      <c r="G629" s="41">
        <f t="shared" si="179"/>
        <v>1</v>
      </c>
      <c r="H629" s="130">
        <f t="shared" si="180"/>
        <v>16.666666666666664</v>
      </c>
      <c r="I629" s="41">
        <v>3</v>
      </c>
      <c r="J629" s="41"/>
      <c r="K629" s="37">
        <f t="shared" si="190"/>
        <v>0</v>
      </c>
      <c r="L629" s="41">
        <f t="shared" si="176"/>
        <v>3</v>
      </c>
      <c r="M629" s="41">
        <f t="shared" si="181"/>
        <v>0</v>
      </c>
      <c r="N629" s="130">
        <f t="shared" si="182"/>
        <v>0</v>
      </c>
      <c r="O629" s="41"/>
      <c r="P629" s="41"/>
      <c r="Q629" s="41"/>
      <c r="R629" s="41"/>
      <c r="S629" s="41">
        <f t="shared" si="183"/>
        <v>0</v>
      </c>
      <c r="T629" s="130">
        <f t="shared" si="184"/>
        <v>0</v>
      </c>
      <c r="U629" s="41">
        <v>3</v>
      </c>
      <c r="V629" s="41"/>
      <c r="W629" s="41">
        <v>1</v>
      </c>
      <c r="X629" s="41">
        <v>4</v>
      </c>
      <c r="Y629" s="41">
        <f t="shared" si="185"/>
        <v>1</v>
      </c>
      <c r="Z629" s="130">
        <f t="shared" si="186"/>
        <v>33.333333333333329</v>
      </c>
      <c r="AE629" s="41"/>
      <c r="AF629" s="41"/>
      <c r="AG629" s="41"/>
      <c r="AH629" s="41"/>
      <c r="AJ629" s="281" t="e">
        <f t="shared" si="187"/>
        <v>#N/A</v>
      </c>
    </row>
    <row r="630" spans="1:36" ht="19.5" hidden="1" customHeight="1" outlineLevel="2">
      <c r="A630" s="45" t="s">
        <v>2696</v>
      </c>
      <c r="B630" s="121" t="s">
        <v>474</v>
      </c>
      <c r="C630" s="41">
        <f t="shared" si="177"/>
        <v>0</v>
      </c>
      <c r="D630" s="41">
        <f t="shared" si="177"/>
        <v>0</v>
      </c>
      <c r="E630" s="41">
        <f t="shared" si="177"/>
        <v>0</v>
      </c>
      <c r="F630" s="41">
        <f t="shared" si="178"/>
        <v>0</v>
      </c>
      <c r="G630" s="41">
        <f t="shared" si="179"/>
        <v>0</v>
      </c>
      <c r="H630" s="130">
        <f t="shared" si="180"/>
        <v>0</v>
      </c>
      <c r="I630" s="41">
        <v>0</v>
      </c>
      <c r="J630" s="41"/>
      <c r="K630" s="37">
        <f t="shared" si="190"/>
        <v>0</v>
      </c>
      <c r="L630" s="41">
        <f t="shared" si="176"/>
        <v>0</v>
      </c>
      <c r="M630" s="41">
        <f t="shared" si="181"/>
        <v>0</v>
      </c>
      <c r="N630" s="130">
        <f t="shared" si="182"/>
        <v>0</v>
      </c>
      <c r="O630" s="41"/>
      <c r="P630" s="41"/>
      <c r="Q630" s="41"/>
      <c r="R630" s="41"/>
      <c r="S630" s="41">
        <f t="shared" si="183"/>
        <v>0</v>
      </c>
      <c r="T630" s="130">
        <f t="shared" si="184"/>
        <v>0</v>
      </c>
      <c r="U630" s="41">
        <v>0</v>
      </c>
      <c r="V630" s="41"/>
      <c r="W630" s="41"/>
      <c r="X630" s="41">
        <v>0</v>
      </c>
      <c r="Y630" s="41">
        <f t="shared" si="185"/>
        <v>0</v>
      </c>
      <c r="Z630" s="130">
        <f t="shared" si="186"/>
        <v>0</v>
      </c>
      <c r="AE630" s="41"/>
      <c r="AF630" s="41"/>
      <c r="AG630" s="41"/>
      <c r="AH630" s="41"/>
      <c r="AJ630" s="281" t="e">
        <f t="shared" si="187"/>
        <v>#N/A</v>
      </c>
    </row>
    <row r="631" spans="1:36" ht="19.5" hidden="1" customHeight="1" outlineLevel="2">
      <c r="A631" s="45" t="s">
        <v>2697</v>
      </c>
      <c r="B631" s="121" t="s">
        <v>921</v>
      </c>
      <c r="C631" s="41">
        <f t="shared" si="177"/>
        <v>534</v>
      </c>
      <c r="D631" s="41">
        <f t="shared" si="177"/>
        <v>0</v>
      </c>
      <c r="E631" s="41">
        <f t="shared" si="177"/>
        <v>0</v>
      </c>
      <c r="F631" s="41">
        <f t="shared" si="178"/>
        <v>534</v>
      </c>
      <c r="G631" s="41">
        <f t="shared" si="179"/>
        <v>0</v>
      </c>
      <c r="H631" s="130">
        <f t="shared" si="180"/>
        <v>0</v>
      </c>
      <c r="I631" s="41">
        <v>534</v>
      </c>
      <c r="J631" s="41"/>
      <c r="K631" s="37">
        <f t="shared" si="190"/>
        <v>0</v>
      </c>
      <c r="L631" s="41">
        <f t="shared" si="176"/>
        <v>534</v>
      </c>
      <c r="M631" s="41">
        <f t="shared" si="181"/>
        <v>0</v>
      </c>
      <c r="N631" s="130">
        <f t="shared" si="182"/>
        <v>0</v>
      </c>
      <c r="O631" s="41"/>
      <c r="P631" s="41"/>
      <c r="Q631" s="41"/>
      <c r="R631" s="41"/>
      <c r="S631" s="41">
        <f t="shared" si="183"/>
        <v>0</v>
      </c>
      <c r="T631" s="130">
        <f t="shared" si="184"/>
        <v>0</v>
      </c>
      <c r="U631" s="41">
        <v>0</v>
      </c>
      <c r="V631" s="41"/>
      <c r="W631" s="41"/>
      <c r="X631" s="41">
        <v>0</v>
      </c>
      <c r="Y631" s="41">
        <f t="shared" si="185"/>
        <v>0</v>
      </c>
      <c r="Z631" s="130">
        <f t="shared" si="186"/>
        <v>0</v>
      </c>
      <c r="AE631" s="41"/>
      <c r="AF631" s="41"/>
      <c r="AG631" s="41"/>
      <c r="AH631" s="41"/>
      <c r="AJ631" s="281" t="e">
        <f t="shared" si="187"/>
        <v>#N/A</v>
      </c>
    </row>
    <row r="632" spans="1:36" ht="19.5" hidden="1" customHeight="1" outlineLevel="2">
      <c r="A632" s="45" t="s">
        <v>2698</v>
      </c>
      <c r="B632" s="121" t="s">
        <v>922</v>
      </c>
      <c r="C632" s="41">
        <f t="shared" si="177"/>
        <v>223</v>
      </c>
      <c r="D632" s="41">
        <f t="shared" si="177"/>
        <v>0</v>
      </c>
      <c r="E632" s="41">
        <f t="shared" si="177"/>
        <v>-72</v>
      </c>
      <c r="F632" s="41">
        <f t="shared" si="178"/>
        <v>151</v>
      </c>
      <c r="G632" s="41">
        <f t="shared" si="179"/>
        <v>-72</v>
      </c>
      <c r="H632" s="130">
        <f t="shared" si="180"/>
        <v>-32.286995515695068</v>
      </c>
      <c r="I632" s="41">
        <v>223</v>
      </c>
      <c r="J632" s="41"/>
      <c r="K632" s="37">
        <f t="shared" si="190"/>
        <v>-72</v>
      </c>
      <c r="L632" s="41">
        <f t="shared" si="176"/>
        <v>151</v>
      </c>
      <c r="M632" s="41">
        <f t="shared" si="181"/>
        <v>-72</v>
      </c>
      <c r="N632" s="130">
        <f t="shared" si="182"/>
        <v>-32.286995515695068</v>
      </c>
      <c r="O632" s="41"/>
      <c r="P632" s="41"/>
      <c r="Q632" s="41"/>
      <c r="R632" s="41"/>
      <c r="S632" s="41">
        <f t="shared" si="183"/>
        <v>0</v>
      </c>
      <c r="T632" s="130">
        <f t="shared" si="184"/>
        <v>0</v>
      </c>
      <c r="U632" s="41">
        <v>0</v>
      </c>
      <c r="V632" s="41"/>
      <c r="W632" s="41"/>
      <c r="X632" s="41">
        <v>0</v>
      </c>
      <c r="Y632" s="41">
        <f t="shared" si="185"/>
        <v>0</v>
      </c>
      <c r="Z632" s="130">
        <f t="shared" si="186"/>
        <v>0</v>
      </c>
      <c r="AE632" s="41"/>
      <c r="AF632" s="41"/>
      <c r="AG632" s="41"/>
      <c r="AH632" s="41">
        <v>-72</v>
      </c>
      <c r="AJ632" s="281">
        <f t="shared" si="187"/>
        <v>-1</v>
      </c>
    </row>
    <row r="633" spans="1:36" ht="19.5" hidden="1" customHeight="1" outlineLevel="2">
      <c r="A633" s="45" t="s">
        <v>2699</v>
      </c>
      <c r="B633" s="121" t="s">
        <v>923</v>
      </c>
      <c r="C633" s="41">
        <f t="shared" si="177"/>
        <v>26</v>
      </c>
      <c r="D633" s="41">
        <f t="shared" si="177"/>
        <v>0</v>
      </c>
      <c r="E633" s="41">
        <f t="shared" si="177"/>
        <v>0</v>
      </c>
      <c r="F633" s="41">
        <f t="shared" si="178"/>
        <v>26</v>
      </c>
      <c r="G633" s="41">
        <f t="shared" si="179"/>
        <v>0</v>
      </c>
      <c r="H633" s="130">
        <f t="shared" si="180"/>
        <v>0</v>
      </c>
      <c r="I633" s="41">
        <v>26</v>
      </c>
      <c r="J633" s="41"/>
      <c r="K633" s="37">
        <f t="shared" si="190"/>
        <v>0</v>
      </c>
      <c r="L633" s="41">
        <f t="shared" si="176"/>
        <v>26</v>
      </c>
      <c r="M633" s="41">
        <f t="shared" si="181"/>
        <v>0</v>
      </c>
      <c r="N633" s="130">
        <f t="shared" si="182"/>
        <v>0</v>
      </c>
      <c r="O633" s="41"/>
      <c r="P633" s="41"/>
      <c r="Q633" s="41"/>
      <c r="R633" s="41"/>
      <c r="S633" s="41">
        <f t="shared" si="183"/>
        <v>0</v>
      </c>
      <c r="T633" s="130">
        <f t="shared" si="184"/>
        <v>0</v>
      </c>
      <c r="U633" s="41">
        <v>0</v>
      </c>
      <c r="V633" s="41"/>
      <c r="W633" s="41"/>
      <c r="X633" s="41">
        <v>0</v>
      </c>
      <c r="Y633" s="41">
        <f t="shared" si="185"/>
        <v>0</v>
      </c>
      <c r="Z633" s="130">
        <f t="shared" si="186"/>
        <v>0</v>
      </c>
      <c r="AE633" s="41"/>
      <c r="AF633" s="41"/>
      <c r="AG633" s="41"/>
      <c r="AH633" s="41"/>
      <c r="AJ633" s="281" t="e">
        <f t="shared" si="187"/>
        <v>#N/A</v>
      </c>
    </row>
    <row r="634" spans="1:36" ht="19.5" hidden="1" customHeight="1" outlineLevel="2">
      <c r="A634" s="45" t="s">
        <v>2700</v>
      </c>
      <c r="B634" s="121" t="s">
        <v>924</v>
      </c>
      <c r="C634" s="41">
        <f t="shared" si="177"/>
        <v>268</v>
      </c>
      <c r="D634" s="41">
        <f t="shared" si="177"/>
        <v>0</v>
      </c>
      <c r="E634" s="41">
        <f t="shared" si="177"/>
        <v>12</v>
      </c>
      <c r="F634" s="41">
        <f t="shared" si="178"/>
        <v>280</v>
      </c>
      <c r="G634" s="41">
        <f t="shared" si="179"/>
        <v>12</v>
      </c>
      <c r="H634" s="130">
        <f t="shared" si="180"/>
        <v>4.4776119402985071</v>
      </c>
      <c r="I634" s="41">
        <v>244</v>
      </c>
      <c r="J634" s="41"/>
      <c r="K634" s="37">
        <f t="shared" si="190"/>
        <v>0</v>
      </c>
      <c r="L634" s="41">
        <f t="shared" si="176"/>
        <v>244</v>
      </c>
      <c r="M634" s="41">
        <f t="shared" si="181"/>
        <v>0</v>
      </c>
      <c r="N634" s="130">
        <f t="shared" si="182"/>
        <v>0</v>
      </c>
      <c r="O634" s="41"/>
      <c r="P634" s="41"/>
      <c r="Q634" s="41"/>
      <c r="R634" s="41"/>
      <c r="S634" s="41">
        <f t="shared" si="183"/>
        <v>0</v>
      </c>
      <c r="T634" s="130">
        <f t="shared" si="184"/>
        <v>0</v>
      </c>
      <c r="U634" s="41">
        <v>24</v>
      </c>
      <c r="V634" s="41"/>
      <c r="W634" s="41">
        <v>12</v>
      </c>
      <c r="X634" s="41">
        <v>36</v>
      </c>
      <c r="Y634" s="41">
        <f t="shared" si="185"/>
        <v>12</v>
      </c>
      <c r="Z634" s="130">
        <f t="shared" si="186"/>
        <v>50</v>
      </c>
      <c r="AE634" s="41"/>
      <c r="AF634" s="41"/>
      <c r="AG634" s="41"/>
      <c r="AH634" s="41"/>
      <c r="AJ634" s="281" t="e">
        <f t="shared" si="187"/>
        <v>#N/A</v>
      </c>
    </row>
    <row r="635" spans="1:36" ht="19.5" hidden="1" customHeight="1" outlineLevel="2">
      <c r="A635" s="45" t="s">
        <v>2701</v>
      </c>
      <c r="B635" s="121" t="s">
        <v>925</v>
      </c>
      <c r="C635" s="41">
        <f t="shared" si="177"/>
        <v>268</v>
      </c>
      <c r="D635" s="41">
        <f t="shared" si="177"/>
        <v>0</v>
      </c>
      <c r="E635" s="41">
        <f t="shared" si="177"/>
        <v>0</v>
      </c>
      <c r="F635" s="41">
        <f t="shared" si="178"/>
        <v>268</v>
      </c>
      <c r="G635" s="41">
        <f t="shared" si="179"/>
        <v>0</v>
      </c>
      <c r="H635" s="130">
        <f t="shared" si="180"/>
        <v>0</v>
      </c>
      <c r="I635" s="41">
        <v>268</v>
      </c>
      <c r="J635" s="41"/>
      <c r="K635" s="37">
        <f t="shared" si="190"/>
        <v>0</v>
      </c>
      <c r="L635" s="41">
        <f t="shared" si="176"/>
        <v>268</v>
      </c>
      <c r="M635" s="41">
        <f t="shared" si="181"/>
        <v>0</v>
      </c>
      <c r="N635" s="130">
        <f t="shared" si="182"/>
        <v>0</v>
      </c>
      <c r="O635" s="41"/>
      <c r="P635" s="41"/>
      <c r="Q635" s="41"/>
      <c r="R635" s="41"/>
      <c r="S635" s="41">
        <f t="shared" si="183"/>
        <v>0</v>
      </c>
      <c r="T635" s="130">
        <f t="shared" si="184"/>
        <v>0</v>
      </c>
      <c r="U635" s="41">
        <v>0</v>
      </c>
      <c r="V635" s="41"/>
      <c r="W635" s="41"/>
      <c r="X635" s="41">
        <v>0</v>
      </c>
      <c r="Y635" s="41">
        <f t="shared" si="185"/>
        <v>0</v>
      </c>
      <c r="Z635" s="130">
        <f t="shared" si="186"/>
        <v>0</v>
      </c>
      <c r="AE635" s="41"/>
      <c r="AF635" s="41"/>
      <c r="AG635" s="41"/>
      <c r="AH635" s="41"/>
      <c r="AJ635" s="281">
        <f t="shared" si="187"/>
        <v>-10</v>
      </c>
    </row>
    <row r="636" spans="1:36" ht="19.5" hidden="1" customHeight="1" outlineLevel="1" collapsed="1">
      <c r="A636" s="43" t="s">
        <v>2702</v>
      </c>
      <c r="B636" s="121" t="s">
        <v>926</v>
      </c>
      <c r="C636" s="44">
        <f t="shared" si="177"/>
        <v>104</v>
      </c>
      <c r="D636" s="44">
        <f t="shared" si="177"/>
        <v>0</v>
      </c>
      <c r="E636" s="44">
        <f t="shared" si="177"/>
        <v>0</v>
      </c>
      <c r="F636" s="44">
        <f t="shared" si="178"/>
        <v>104</v>
      </c>
      <c r="G636" s="44">
        <f t="shared" si="179"/>
        <v>0</v>
      </c>
      <c r="H636" s="131">
        <f t="shared" si="180"/>
        <v>0</v>
      </c>
      <c r="I636" s="44">
        <f>SUM(I637:I640)</f>
        <v>94</v>
      </c>
      <c r="J636" s="44">
        <f>SUM(J637:J640)</f>
        <v>0</v>
      </c>
      <c r="K636" s="44">
        <f>SUM(K637:K640)</f>
        <v>0</v>
      </c>
      <c r="L636" s="44">
        <f t="shared" si="176"/>
        <v>94</v>
      </c>
      <c r="M636" s="44">
        <f t="shared" si="181"/>
        <v>0</v>
      </c>
      <c r="N636" s="131">
        <f t="shared" si="182"/>
        <v>0</v>
      </c>
      <c r="O636" s="44">
        <f>SUM(O637:O640)</f>
        <v>0</v>
      </c>
      <c r="P636" s="44">
        <f>SUM(P637:P640)</f>
        <v>0</v>
      </c>
      <c r="Q636" s="44">
        <f>SUM(Q637:Q640)</f>
        <v>0</v>
      </c>
      <c r="R636" s="44">
        <f>SUM(R637:R640)</f>
        <v>0</v>
      </c>
      <c r="S636" s="44">
        <f t="shared" si="183"/>
        <v>0</v>
      </c>
      <c r="T636" s="131">
        <f t="shared" si="184"/>
        <v>0</v>
      </c>
      <c r="U636" s="44">
        <f>SUM(U637:U640)</f>
        <v>10</v>
      </c>
      <c r="V636" s="44">
        <f>SUM(V637:V640)</f>
        <v>0</v>
      </c>
      <c r="W636" s="44">
        <f>SUM(W637:W640)</f>
        <v>0</v>
      </c>
      <c r="X636" s="44">
        <f>SUM(X637:X640)</f>
        <v>10</v>
      </c>
      <c r="Y636" s="44">
        <f t="shared" si="185"/>
        <v>0</v>
      </c>
      <c r="Z636" s="131">
        <f t="shared" si="186"/>
        <v>0</v>
      </c>
      <c r="AE636" s="44">
        <f>SUM(AE637:AE640)</f>
        <v>0</v>
      </c>
      <c r="AF636" s="44">
        <f>SUM(AF637:AF640)</f>
        <v>0</v>
      </c>
      <c r="AG636" s="44">
        <f>SUM(AG637:AG640)</f>
        <v>0</v>
      </c>
      <c r="AH636" s="44">
        <f>SUM(AH637:AH640)</f>
        <v>0</v>
      </c>
      <c r="AJ636" s="281" t="e">
        <f t="shared" si="187"/>
        <v>#N/A</v>
      </c>
    </row>
    <row r="637" spans="1:36" ht="19.5" hidden="1" customHeight="1" outlineLevel="2">
      <c r="A637" s="45" t="s">
        <v>2703</v>
      </c>
      <c r="B637" s="121" t="s">
        <v>927</v>
      </c>
      <c r="C637" s="41">
        <f t="shared" si="177"/>
        <v>4</v>
      </c>
      <c r="D637" s="41">
        <f t="shared" si="177"/>
        <v>0</v>
      </c>
      <c r="E637" s="41">
        <f t="shared" si="177"/>
        <v>0</v>
      </c>
      <c r="F637" s="41">
        <f t="shared" si="178"/>
        <v>4</v>
      </c>
      <c r="G637" s="41">
        <f t="shared" si="179"/>
        <v>0</v>
      </c>
      <c r="H637" s="130">
        <f t="shared" si="180"/>
        <v>0</v>
      </c>
      <c r="I637" s="41">
        <v>4</v>
      </c>
      <c r="J637" s="41"/>
      <c r="K637" s="37">
        <f t="shared" si="190"/>
        <v>0</v>
      </c>
      <c r="L637" s="41">
        <f t="shared" si="176"/>
        <v>4</v>
      </c>
      <c r="M637" s="41">
        <f t="shared" si="181"/>
        <v>0</v>
      </c>
      <c r="N637" s="130">
        <f t="shared" si="182"/>
        <v>0</v>
      </c>
      <c r="O637" s="41"/>
      <c r="P637" s="41"/>
      <c r="Q637" s="41"/>
      <c r="R637" s="41"/>
      <c r="S637" s="41">
        <f t="shared" si="183"/>
        <v>0</v>
      </c>
      <c r="T637" s="130">
        <f t="shared" si="184"/>
        <v>0</v>
      </c>
      <c r="U637" s="41">
        <v>0</v>
      </c>
      <c r="V637" s="41"/>
      <c r="W637" s="41"/>
      <c r="X637" s="41">
        <v>0</v>
      </c>
      <c r="Y637" s="41">
        <f t="shared" si="185"/>
        <v>0</v>
      </c>
      <c r="Z637" s="130">
        <f t="shared" si="186"/>
        <v>0</v>
      </c>
      <c r="AE637" s="41"/>
      <c r="AF637" s="41"/>
      <c r="AG637" s="41"/>
      <c r="AH637" s="41"/>
      <c r="AJ637" s="281" t="e">
        <f t="shared" si="187"/>
        <v>#N/A</v>
      </c>
    </row>
    <row r="638" spans="1:36" ht="19.5" hidden="1" customHeight="1" outlineLevel="2">
      <c r="A638" s="45" t="s">
        <v>2704</v>
      </c>
      <c r="B638" s="121" t="s">
        <v>928</v>
      </c>
      <c r="C638" s="41">
        <f t="shared" si="177"/>
        <v>2</v>
      </c>
      <c r="D638" s="41">
        <f t="shared" si="177"/>
        <v>0</v>
      </c>
      <c r="E638" s="41">
        <f t="shared" si="177"/>
        <v>0</v>
      </c>
      <c r="F638" s="41">
        <f t="shared" si="178"/>
        <v>2</v>
      </c>
      <c r="G638" s="41">
        <f t="shared" si="179"/>
        <v>0</v>
      </c>
      <c r="H638" s="130">
        <f t="shared" si="180"/>
        <v>0</v>
      </c>
      <c r="I638" s="41">
        <v>2</v>
      </c>
      <c r="J638" s="41"/>
      <c r="K638" s="37">
        <f t="shared" si="190"/>
        <v>0</v>
      </c>
      <c r="L638" s="41">
        <f t="shared" si="176"/>
        <v>2</v>
      </c>
      <c r="M638" s="41">
        <f t="shared" si="181"/>
        <v>0</v>
      </c>
      <c r="N638" s="130">
        <f t="shared" si="182"/>
        <v>0</v>
      </c>
      <c r="O638" s="41"/>
      <c r="P638" s="41"/>
      <c r="Q638" s="41"/>
      <c r="R638" s="41"/>
      <c r="S638" s="41">
        <f t="shared" si="183"/>
        <v>0</v>
      </c>
      <c r="T638" s="130">
        <f t="shared" si="184"/>
        <v>0</v>
      </c>
      <c r="U638" s="41">
        <v>0</v>
      </c>
      <c r="V638" s="41"/>
      <c r="W638" s="41"/>
      <c r="X638" s="41">
        <v>0</v>
      </c>
      <c r="Y638" s="41">
        <f t="shared" si="185"/>
        <v>0</v>
      </c>
      <c r="Z638" s="130">
        <f t="shared" si="186"/>
        <v>0</v>
      </c>
      <c r="AE638" s="41"/>
      <c r="AF638" s="41"/>
      <c r="AG638" s="41"/>
      <c r="AH638" s="41"/>
      <c r="AJ638" s="281" t="e">
        <f t="shared" si="187"/>
        <v>#N/A</v>
      </c>
    </row>
    <row r="639" spans="1:36" ht="19.5" hidden="1" customHeight="1" outlineLevel="2">
      <c r="A639" s="45" t="s">
        <v>2705</v>
      </c>
      <c r="B639" s="121" t="s">
        <v>929</v>
      </c>
      <c r="C639" s="41">
        <f t="shared" si="177"/>
        <v>0</v>
      </c>
      <c r="D639" s="41">
        <f t="shared" si="177"/>
        <v>0</v>
      </c>
      <c r="E639" s="41">
        <f t="shared" si="177"/>
        <v>0</v>
      </c>
      <c r="F639" s="41">
        <f t="shared" si="178"/>
        <v>0</v>
      </c>
      <c r="G639" s="41">
        <f t="shared" si="179"/>
        <v>0</v>
      </c>
      <c r="H639" s="130">
        <f t="shared" si="180"/>
        <v>0</v>
      </c>
      <c r="I639" s="41">
        <v>0</v>
      </c>
      <c r="J639" s="41"/>
      <c r="K639" s="37">
        <f t="shared" si="190"/>
        <v>0</v>
      </c>
      <c r="L639" s="41">
        <f t="shared" si="176"/>
        <v>0</v>
      </c>
      <c r="M639" s="41">
        <f t="shared" si="181"/>
        <v>0</v>
      </c>
      <c r="N639" s="130">
        <f t="shared" si="182"/>
        <v>0</v>
      </c>
      <c r="O639" s="41"/>
      <c r="P639" s="41"/>
      <c r="Q639" s="41"/>
      <c r="R639" s="41"/>
      <c r="S639" s="41">
        <f t="shared" si="183"/>
        <v>0</v>
      </c>
      <c r="T639" s="130">
        <f t="shared" si="184"/>
        <v>0</v>
      </c>
      <c r="U639" s="41">
        <v>0</v>
      </c>
      <c r="V639" s="41"/>
      <c r="W639" s="41"/>
      <c r="X639" s="41">
        <v>0</v>
      </c>
      <c r="Y639" s="41">
        <f t="shared" si="185"/>
        <v>0</v>
      </c>
      <c r="Z639" s="130">
        <f t="shared" si="186"/>
        <v>0</v>
      </c>
      <c r="AE639" s="41"/>
      <c r="AF639" s="41"/>
      <c r="AG639" s="41"/>
      <c r="AH639" s="41"/>
      <c r="AJ639" s="281" t="e">
        <f t="shared" si="187"/>
        <v>#N/A</v>
      </c>
    </row>
    <row r="640" spans="1:36" ht="19.5" hidden="1" customHeight="1" outlineLevel="2">
      <c r="A640" s="45" t="s">
        <v>2706</v>
      </c>
      <c r="B640" s="121" t="s">
        <v>930</v>
      </c>
      <c r="C640" s="41">
        <f t="shared" si="177"/>
        <v>98</v>
      </c>
      <c r="D640" s="41">
        <f t="shared" si="177"/>
        <v>0</v>
      </c>
      <c r="E640" s="41">
        <f t="shared" si="177"/>
        <v>0</v>
      </c>
      <c r="F640" s="41">
        <f t="shared" si="178"/>
        <v>98</v>
      </c>
      <c r="G640" s="41">
        <f t="shared" si="179"/>
        <v>0</v>
      </c>
      <c r="H640" s="130">
        <f t="shared" si="180"/>
        <v>0</v>
      </c>
      <c r="I640" s="41">
        <v>88</v>
      </c>
      <c r="J640" s="41"/>
      <c r="K640" s="37">
        <f t="shared" si="190"/>
        <v>0</v>
      </c>
      <c r="L640" s="41">
        <f t="shared" si="176"/>
        <v>88</v>
      </c>
      <c r="M640" s="41">
        <f t="shared" si="181"/>
        <v>0</v>
      </c>
      <c r="N640" s="130">
        <f t="shared" si="182"/>
        <v>0</v>
      </c>
      <c r="O640" s="41"/>
      <c r="P640" s="41"/>
      <c r="Q640" s="41"/>
      <c r="R640" s="41"/>
      <c r="S640" s="41">
        <f t="shared" si="183"/>
        <v>0</v>
      </c>
      <c r="T640" s="130">
        <f t="shared" si="184"/>
        <v>0</v>
      </c>
      <c r="U640" s="41">
        <v>10</v>
      </c>
      <c r="V640" s="41"/>
      <c r="W640" s="41"/>
      <c r="X640" s="41">
        <v>10</v>
      </c>
      <c r="Y640" s="41">
        <f t="shared" si="185"/>
        <v>0</v>
      </c>
      <c r="Z640" s="130">
        <f t="shared" si="186"/>
        <v>0</v>
      </c>
      <c r="AE640" s="41"/>
      <c r="AF640" s="41"/>
      <c r="AG640" s="41"/>
      <c r="AH640" s="41"/>
      <c r="AJ640" s="281" t="e">
        <f t="shared" si="187"/>
        <v>#N/A</v>
      </c>
    </row>
    <row r="641" spans="1:36" ht="19.5" hidden="1" customHeight="1" outlineLevel="1" collapsed="1">
      <c r="A641" s="43" t="s">
        <v>2707</v>
      </c>
      <c r="B641" s="121" t="s">
        <v>931</v>
      </c>
      <c r="C641" s="44">
        <f t="shared" si="177"/>
        <v>73</v>
      </c>
      <c r="D641" s="44">
        <f t="shared" si="177"/>
        <v>0</v>
      </c>
      <c r="E641" s="44">
        <f t="shared" si="177"/>
        <v>0</v>
      </c>
      <c r="F641" s="44">
        <f t="shared" si="178"/>
        <v>73</v>
      </c>
      <c r="G641" s="44">
        <f t="shared" si="179"/>
        <v>0</v>
      </c>
      <c r="H641" s="131">
        <f t="shared" si="180"/>
        <v>0</v>
      </c>
      <c r="I641" s="44">
        <f>SUM(I642:I645)</f>
        <v>73</v>
      </c>
      <c r="J641" s="44">
        <f>SUM(J642:J645)</f>
        <v>0</v>
      </c>
      <c r="K641" s="44">
        <f>SUM(K642:K645)</f>
        <v>0</v>
      </c>
      <c r="L641" s="44">
        <f t="shared" si="176"/>
        <v>73</v>
      </c>
      <c r="M641" s="44">
        <f t="shared" si="181"/>
        <v>0</v>
      </c>
      <c r="N641" s="131">
        <f t="shared" si="182"/>
        <v>0</v>
      </c>
      <c r="O641" s="44">
        <f>SUM(O642:O645)</f>
        <v>0</v>
      </c>
      <c r="P641" s="44">
        <f>SUM(P642:P645)</f>
        <v>0</v>
      </c>
      <c r="Q641" s="44">
        <f>SUM(Q642:Q645)</f>
        <v>0</v>
      </c>
      <c r="R641" s="44">
        <f>SUM(R642:R645)</f>
        <v>0</v>
      </c>
      <c r="S641" s="44">
        <f t="shared" si="183"/>
        <v>0</v>
      </c>
      <c r="T641" s="131">
        <f t="shared" si="184"/>
        <v>0</v>
      </c>
      <c r="U641" s="44">
        <f>SUM(U642:U645)</f>
        <v>0</v>
      </c>
      <c r="V641" s="44">
        <f>SUM(V642:V645)</f>
        <v>0</v>
      </c>
      <c r="W641" s="44">
        <f>SUM(W642:W645)</f>
        <v>0</v>
      </c>
      <c r="X641" s="44">
        <f>SUM(X642:X645)</f>
        <v>0</v>
      </c>
      <c r="Y641" s="44">
        <f t="shared" si="185"/>
        <v>0</v>
      </c>
      <c r="Z641" s="131">
        <f t="shared" si="186"/>
        <v>0</v>
      </c>
      <c r="AE641" s="44">
        <f>SUM(AE642:AE645)</f>
        <v>0</v>
      </c>
      <c r="AF641" s="44">
        <f>SUM(AF642:AF645)</f>
        <v>0</v>
      </c>
      <c r="AG641" s="44">
        <f>SUM(AG642:AG645)</f>
        <v>0</v>
      </c>
      <c r="AH641" s="44">
        <f>SUM(AH642:AH645)</f>
        <v>0</v>
      </c>
      <c r="AJ641" s="281" t="e">
        <f t="shared" si="187"/>
        <v>#N/A</v>
      </c>
    </row>
    <row r="642" spans="1:36" ht="19.5" hidden="1" customHeight="1" outlineLevel="2">
      <c r="A642" s="45" t="s">
        <v>2708</v>
      </c>
      <c r="B642" s="121" t="s">
        <v>706</v>
      </c>
      <c r="C642" s="41">
        <f t="shared" si="177"/>
        <v>62</v>
      </c>
      <c r="D642" s="41">
        <f t="shared" si="177"/>
        <v>0</v>
      </c>
      <c r="E642" s="41">
        <f t="shared" si="177"/>
        <v>0</v>
      </c>
      <c r="F642" s="41">
        <f t="shared" si="178"/>
        <v>62</v>
      </c>
      <c r="G642" s="41">
        <f t="shared" si="179"/>
        <v>0</v>
      </c>
      <c r="H642" s="130">
        <f t="shared" si="180"/>
        <v>0</v>
      </c>
      <c r="I642" s="41">
        <v>62</v>
      </c>
      <c r="J642" s="41"/>
      <c r="K642" s="37">
        <f t="shared" si="190"/>
        <v>0</v>
      </c>
      <c r="L642" s="41">
        <f t="shared" si="176"/>
        <v>62</v>
      </c>
      <c r="M642" s="41">
        <f t="shared" si="181"/>
        <v>0</v>
      </c>
      <c r="N642" s="130">
        <f t="shared" si="182"/>
        <v>0</v>
      </c>
      <c r="O642" s="41"/>
      <c r="P642" s="41"/>
      <c r="Q642" s="41"/>
      <c r="R642" s="41"/>
      <c r="S642" s="41">
        <f t="shared" si="183"/>
        <v>0</v>
      </c>
      <c r="T642" s="130">
        <f t="shared" si="184"/>
        <v>0</v>
      </c>
      <c r="U642" s="41"/>
      <c r="V642" s="41"/>
      <c r="W642" s="41"/>
      <c r="X642" s="41"/>
      <c r="Y642" s="41">
        <f t="shared" si="185"/>
        <v>0</v>
      </c>
      <c r="Z642" s="130">
        <f t="shared" si="186"/>
        <v>0</v>
      </c>
      <c r="AE642" s="41"/>
      <c r="AF642" s="41"/>
      <c r="AG642" s="41"/>
      <c r="AH642" s="41"/>
      <c r="AJ642" s="281" t="e">
        <f t="shared" si="187"/>
        <v>#N/A</v>
      </c>
    </row>
    <row r="643" spans="1:36" ht="19.5" hidden="1" customHeight="1" outlineLevel="2">
      <c r="A643" s="45" t="s">
        <v>2709</v>
      </c>
      <c r="B643" s="121" t="s">
        <v>473</v>
      </c>
      <c r="C643" s="41">
        <f t="shared" si="177"/>
        <v>11</v>
      </c>
      <c r="D643" s="41">
        <f t="shared" si="177"/>
        <v>0</v>
      </c>
      <c r="E643" s="41">
        <f t="shared" si="177"/>
        <v>0</v>
      </c>
      <c r="F643" s="41">
        <f t="shared" si="178"/>
        <v>11</v>
      </c>
      <c r="G643" s="41">
        <f t="shared" si="179"/>
        <v>0</v>
      </c>
      <c r="H643" s="130">
        <f t="shared" si="180"/>
        <v>0</v>
      </c>
      <c r="I643" s="41">
        <v>11</v>
      </c>
      <c r="J643" s="41"/>
      <c r="K643" s="37">
        <f t="shared" si="190"/>
        <v>0</v>
      </c>
      <c r="L643" s="41">
        <f t="shared" si="176"/>
        <v>11</v>
      </c>
      <c r="M643" s="41">
        <f t="shared" si="181"/>
        <v>0</v>
      </c>
      <c r="N643" s="130">
        <f t="shared" si="182"/>
        <v>0</v>
      </c>
      <c r="O643" s="41"/>
      <c r="P643" s="41"/>
      <c r="Q643" s="41"/>
      <c r="R643" s="41"/>
      <c r="S643" s="41">
        <f t="shared" si="183"/>
        <v>0</v>
      </c>
      <c r="T643" s="130">
        <f t="shared" si="184"/>
        <v>0</v>
      </c>
      <c r="U643" s="41"/>
      <c r="V643" s="41"/>
      <c r="W643" s="41"/>
      <c r="X643" s="41"/>
      <c r="Y643" s="41">
        <f t="shared" si="185"/>
        <v>0</v>
      </c>
      <c r="Z643" s="130">
        <f t="shared" si="186"/>
        <v>0</v>
      </c>
      <c r="AE643" s="41"/>
      <c r="AF643" s="41"/>
      <c r="AG643" s="41"/>
      <c r="AH643" s="41"/>
      <c r="AJ643" s="281" t="e">
        <f t="shared" si="187"/>
        <v>#N/A</v>
      </c>
    </row>
    <row r="644" spans="1:36" ht="19.5" hidden="1" customHeight="1" outlineLevel="2">
      <c r="A644" s="45" t="s">
        <v>2710</v>
      </c>
      <c r="B644" s="121" t="s">
        <v>474</v>
      </c>
      <c r="C644" s="41">
        <f t="shared" si="177"/>
        <v>0</v>
      </c>
      <c r="D644" s="41">
        <f t="shared" si="177"/>
        <v>0</v>
      </c>
      <c r="E644" s="41">
        <f t="shared" si="177"/>
        <v>0</v>
      </c>
      <c r="F644" s="41">
        <f t="shared" si="178"/>
        <v>0</v>
      </c>
      <c r="G644" s="41">
        <f t="shared" si="179"/>
        <v>0</v>
      </c>
      <c r="H644" s="130">
        <f t="shared" si="180"/>
        <v>0</v>
      </c>
      <c r="I644" s="41">
        <v>0</v>
      </c>
      <c r="J644" s="41"/>
      <c r="K644" s="37">
        <f t="shared" si="190"/>
        <v>0</v>
      </c>
      <c r="L644" s="41">
        <f t="shared" si="176"/>
        <v>0</v>
      </c>
      <c r="M644" s="41">
        <f t="shared" si="181"/>
        <v>0</v>
      </c>
      <c r="N644" s="130">
        <f t="shared" si="182"/>
        <v>0</v>
      </c>
      <c r="O644" s="41"/>
      <c r="P644" s="41"/>
      <c r="Q644" s="41"/>
      <c r="R644" s="41"/>
      <c r="S644" s="41">
        <f t="shared" si="183"/>
        <v>0</v>
      </c>
      <c r="T644" s="130">
        <f t="shared" si="184"/>
        <v>0</v>
      </c>
      <c r="U644" s="41"/>
      <c r="V644" s="41"/>
      <c r="W644" s="41"/>
      <c r="X644" s="41"/>
      <c r="Y644" s="41">
        <f t="shared" si="185"/>
        <v>0</v>
      </c>
      <c r="Z644" s="130">
        <f t="shared" si="186"/>
        <v>0</v>
      </c>
      <c r="AE644" s="41"/>
      <c r="AF644" s="41"/>
      <c r="AG644" s="41"/>
      <c r="AH644" s="41"/>
      <c r="AJ644" s="281" t="e">
        <f t="shared" si="187"/>
        <v>#N/A</v>
      </c>
    </row>
    <row r="645" spans="1:36" ht="19.5" hidden="1" customHeight="1" outlineLevel="2">
      <c r="A645" s="45" t="s">
        <v>2711</v>
      </c>
      <c r="B645" s="121" t="s">
        <v>932</v>
      </c>
      <c r="C645" s="41">
        <f t="shared" si="177"/>
        <v>0</v>
      </c>
      <c r="D645" s="41">
        <f t="shared" si="177"/>
        <v>0</v>
      </c>
      <c r="E645" s="41">
        <f t="shared" si="177"/>
        <v>0</v>
      </c>
      <c r="F645" s="41">
        <f t="shared" si="178"/>
        <v>0</v>
      </c>
      <c r="G645" s="41">
        <f t="shared" si="179"/>
        <v>0</v>
      </c>
      <c r="H645" s="130">
        <f t="shared" si="180"/>
        <v>0</v>
      </c>
      <c r="I645" s="41"/>
      <c r="J645" s="41"/>
      <c r="K645" s="37">
        <f t="shared" si="190"/>
        <v>0</v>
      </c>
      <c r="L645" s="41">
        <f t="shared" ref="L645:L708" si="191">SUM(I645:K645)</f>
        <v>0</v>
      </c>
      <c r="M645" s="41">
        <f t="shared" si="181"/>
        <v>0</v>
      </c>
      <c r="N645" s="130">
        <f t="shared" si="182"/>
        <v>0</v>
      </c>
      <c r="O645" s="41"/>
      <c r="P645" s="41"/>
      <c r="Q645" s="41"/>
      <c r="R645" s="41"/>
      <c r="S645" s="41">
        <f t="shared" si="183"/>
        <v>0</v>
      </c>
      <c r="T645" s="130">
        <f t="shared" si="184"/>
        <v>0</v>
      </c>
      <c r="U645" s="41"/>
      <c r="V645" s="41"/>
      <c r="W645" s="41"/>
      <c r="X645" s="41"/>
      <c r="Y645" s="41">
        <f t="shared" si="185"/>
        <v>0</v>
      </c>
      <c r="Z645" s="130">
        <f t="shared" si="186"/>
        <v>0</v>
      </c>
      <c r="AE645" s="41"/>
      <c r="AF645" s="41"/>
      <c r="AG645" s="41"/>
      <c r="AH645" s="41"/>
      <c r="AJ645" s="281" t="e">
        <f t="shared" si="187"/>
        <v>#N/A</v>
      </c>
    </row>
    <row r="646" spans="1:36" ht="19.5" hidden="1" customHeight="1" outlineLevel="1" collapsed="1">
      <c r="A646" s="43" t="s">
        <v>2712</v>
      </c>
      <c r="B646" s="121" t="s">
        <v>933</v>
      </c>
      <c r="C646" s="44">
        <f t="shared" si="177"/>
        <v>2882</v>
      </c>
      <c r="D646" s="44">
        <f t="shared" si="177"/>
        <v>0</v>
      </c>
      <c r="E646" s="44">
        <f t="shared" si="177"/>
        <v>0</v>
      </c>
      <c r="F646" s="44">
        <f t="shared" si="178"/>
        <v>2882</v>
      </c>
      <c r="G646" s="44">
        <f t="shared" si="179"/>
        <v>0</v>
      </c>
      <c r="H646" s="131">
        <f t="shared" si="180"/>
        <v>0</v>
      </c>
      <c r="I646" s="44">
        <f>SUM(I647:I648)</f>
        <v>213</v>
      </c>
      <c r="J646" s="44">
        <f>SUM(J647:J648)</f>
        <v>0</v>
      </c>
      <c r="K646" s="44">
        <f>SUM(K647:K648)</f>
        <v>0</v>
      </c>
      <c r="L646" s="44">
        <f t="shared" si="191"/>
        <v>213</v>
      </c>
      <c r="M646" s="44">
        <f t="shared" si="181"/>
        <v>0</v>
      </c>
      <c r="N646" s="131">
        <f t="shared" si="182"/>
        <v>0</v>
      </c>
      <c r="O646" s="44">
        <f>SUM(O647:O648)</f>
        <v>0</v>
      </c>
      <c r="P646" s="44">
        <f>SUM(P647:P648)</f>
        <v>0</v>
      </c>
      <c r="Q646" s="44">
        <f>SUM(Q647:Q648)</f>
        <v>0</v>
      </c>
      <c r="R646" s="44">
        <f>SUM(R647:R648)</f>
        <v>0</v>
      </c>
      <c r="S646" s="44">
        <f t="shared" si="183"/>
        <v>0</v>
      </c>
      <c r="T646" s="131">
        <f t="shared" si="184"/>
        <v>0</v>
      </c>
      <c r="U646" s="44">
        <f>SUM(U647:U648)</f>
        <v>2669</v>
      </c>
      <c r="V646" s="44">
        <f>SUM(V647:V648)</f>
        <v>0</v>
      </c>
      <c r="W646" s="44">
        <f>SUM(W647:W648)</f>
        <v>0</v>
      </c>
      <c r="X646" s="44">
        <f>SUM(X647:X648)</f>
        <v>2669</v>
      </c>
      <c r="Y646" s="44">
        <f t="shared" si="185"/>
        <v>0</v>
      </c>
      <c r="Z646" s="131">
        <f t="shared" si="186"/>
        <v>0</v>
      </c>
      <c r="AE646" s="44">
        <f>SUM(AE647:AE648)</f>
        <v>0</v>
      </c>
      <c r="AF646" s="44">
        <f>SUM(AF647:AF648)</f>
        <v>0</v>
      </c>
      <c r="AG646" s="44">
        <f>SUM(AG647:AG648)</f>
        <v>0</v>
      </c>
      <c r="AH646" s="44">
        <f>SUM(AH647:AH648)</f>
        <v>0</v>
      </c>
      <c r="AJ646" s="281" t="e">
        <f t="shared" si="187"/>
        <v>#N/A</v>
      </c>
    </row>
    <row r="647" spans="1:36" ht="19.5" hidden="1" customHeight="1" outlineLevel="2">
      <c r="A647" s="45" t="s">
        <v>2713</v>
      </c>
      <c r="B647" s="121" t="s">
        <v>934</v>
      </c>
      <c r="C647" s="41">
        <f t="shared" ref="C647:E710" si="192">I647+O647+U647</f>
        <v>2283</v>
      </c>
      <c r="D647" s="41">
        <f t="shared" si="192"/>
        <v>0</v>
      </c>
      <c r="E647" s="41">
        <f t="shared" si="192"/>
        <v>0</v>
      </c>
      <c r="F647" s="41">
        <f t="shared" ref="F647:F710" si="193">L647+R647+X647</f>
        <v>2283</v>
      </c>
      <c r="G647" s="41">
        <f t="shared" ref="G647:G710" si="194">F647-C647</f>
        <v>0</v>
      </c>
      <c r="H647" s="130">
        <f t="shared" ref="H647:H710" si="195">IF(C647=0,0,G647/C647*100)</f>
        <v>0</v>
      </c>
      <c r="I647" s="41">
        <v>83</v>
      </c>
      <c r="J647" s="41"/>
      <c r="K647" s="37">
        <f t="shared" si="190"/>
        <v>0</v>
      </c>
      <c r="L647" s="41">
        <f t="shared" si="191"/>
        <v>83</v>
      </c>
      <c r="M647" s="41">
        <f t="shared" ref="M647:M710" si="196">L647-I647</f>
        <v>0</v>
      </c>
      <c r="N647" s="130">
        <f t="shared" ref="N647:N710" si="197">IF(I647=0,0,M647/I647*100)</f>
        <v>0</v>
      </c>
      <c r="O647" s="41"/>
      <c r="P647" s="41"/>
      <c r="Q647" s="41"/>
      <c r="R647" s="41"/>
      <c r="S647" s="41">
        <f t="shared" ref="S647:S710" si="198">R647-O647</f>
        <v>0</v>
      </c>
      <c r="T647" s="130">
        <f t="shared" ref="T647:T710" si="199">IF(O647=0,0,S647/O647*100)</f>
        <v>0</v>
      </c>
      <c r="U647" s="41">
        <v>2200</v>
      </c>
      <c r="V647" s="41"/>
      <c r="W647" s="41"/>
      <c r="X647" s="41">
        <v>2200</v>
      </c>
      <c r="Y647" s="41">
        <f t="shared" ref="Y647:Y710" si="200">X647-U647</f>
        <v>0</v>
      </c>
      <c r="Z647" s="130">
        <f t="shared" ref="Z647:Z710" si="201">IF(U647=0,0,Y647/U647*100)</f>
        <v>0</v>
      </c>
      <c r="AE647" s="41"/>
      <c r="AF647" s="41"/>
      <c r="AG647" s="41"/>
      <c r="AH647" s="41"/>
      <c r="AJ647" s="281" t="e">
        <f t="shared" ref="AJ647:AJ710" si="202">VLOOKUP($A647,$A$1374:$F$2703,3,FALSE)</f>
        <v>#N/A</v>
      </c>
    </row>
    <row r="648" spans="1:36" ht="19.5" hidden="1" customHeight="1" outlineLevel="2">
      <c r="A648" s="45" t="s">
        <v>2714</v>
      </c>
      <c r="B648" s="121" t="s">
        <v>935</v>
      </c>
      <c r="C648" s="41">
        <f t="shared" si="192"/>
        <v>599</v>
      </c>
      <c r="D648" s="41">
        <f t="shared" si="192"/>
        <v>0</v>
      </c>
      <c r="E648" s="41">
        <f t="shared" si="192"/>
        <v>0</v>
      </c>
      <c r="F648" s="41">
        <f t="shared" si="193"/>
        <v>599</v>
      </c>
      <c r="G648" s="41">
        <f t="shared" si="194"/>
        <v>0</v>
      </c>
      <c r="H648" s="130">
        <f t="shared" si="195"/>
        <v>0</v>
      </c>
      <c r="I648" s="41">
        <v>130</v>
      </c>
      <c r="J648" s="41"/>
      <c r="K648" s="37">
        <f t="shared" si="190"/>
        <v>0</v>
      </c>
      <c r="L648" s="41">
        <f t="shared" si="191"/>
        <v>130</v>
      </c>
      <c r="M648" s="41">
        <f t="shared" si="196"/>
        <v>0</v>
      </c>
      <c r="N648" s="130">
        <f t="shared" si="197"/>
        <v>0</v>
      </c>
      <c r="O648" s="41"/>
      <c r="P648" s="41"/>
      <c r="Q648" s="41"/>
      <c r="R648" s="41"/>
      <c r="S648" s="41">
        <f t="shared" si="198"/>
        <v>0</v>
      </c>
      <c r="T648" s="130">
        <f t="shared" si="199"/>
        <v>0</v>
      </c>
      <c r="U648" s="41">
        <v>469</v>
      </c>
      <c r="V648" s="41"/>
      <c r="W648" s="41"/>
      <c r="X648" s="41">
        <v>469</v>
      </c>
      <c r="Y648" s="41">
        <f t="shared" si="200"/>
        <v>0</v>
      </c>
      <c r="Z648" s="130">
        <f t="shared" si="201"/>
        <v>0</v>
      </c>
      <c r="AE648" s="41"/>
      <c r="AF648" s="41"/>
      <c r="AG648" s="41"/>
      <c r="AH648" s="41"/>
      <c r="AJ648" s="281" t="e">
        <f t="shared" si="202"/>
        <v>#N/A</v>
      </c>
    </row>
    <row r="649" spans="1:36" ht="19.5" hidden="1" customHeight="1" outlineLevel="1" collapsed="1">
      <c r="A649" s="43" t="s">
        <v>2715</v>
      </c>
      <c r="B649" s="121" t="s">
        <v>936</v>
      </c>
      <c r="C649" s="44">
        <f t="shared" si="192"/>
        <v>5112</v>
      </c>
      <c r="D649" s="44">
        <f t="shared" si="192"/>
        <v>0</v>
      </c>
      <c r="E649" s="44">
        <f t="shared" si="192"/>
        <v>553</v>
      </c>
      <c r="F649" s="44">
        <f t="shared" si="193"/>
        <v>5665</v>
      </c>
      <c r="G649" s="44">
        <f t="shared" si="194"/>
        <v>553</v>
      </c>
      <c r="H649" s="131">
        <f t="shared" si="195"/>
        <v>10.817683881064163</v>
      </c>
      <c r="I649" s="44">
        <f>SUM(I650:I651)</f>
        <v>414</v>
      </c>
      <c r="J649" s="44">
        <f>SUM(J650:J651)</f>
        <v>0</v>
      </c>
      <c r="K649" s="44">
        <f>SUM(K650:K651)</f>
        <v>0</v>
      </c>
      <c r="L649" s="44">
        <f t="shared" si="191"/>
        <v>414</v>
      </c>
      <c r="M649" s="44">
        <f t="shared" si="196"/>
        <v>0</v>
      </c>
      <c r="N649" s="131">
        <f t="shared" si="197"/>
        <v>0</v>
      </c>
      <c r="O649" s="44">
        <f>SUM(O650:O651)</f>
        <v>0</v>
      </c>
      <c r="P649" s="44">
        <f>SUM(P650:P651)</f>
        <v>0</v>
      </c>
      <c r="Q649" s="44">
        <f>SUM(Q650:Q651)</f>
        <v>0</v>
      </c>
      <c r="R649" s="44">
        <f>SUM(R650:R651)</f>
        <v>0</v>
      </c>
      <c r="S649" s="44">
        <f t="shared" si="198"/>
        <v>0</v>
      </c>
      <c r="T649" s="131">
        <f t="shared" si="199"/>
        <v>0</v>
      </c>
      <c r="U649" s="44">
        <f>SUM(U650:U651)</f>
        <v>4698</v>
      </c>
      <c r="V649" s="44">
        <f>SUM(V650:V651)</f>
        <v>0</v>
      </c>
      <c r="W649" s="44">
        <f>SUM(W650:W651)</f>
        <v>553</v>
      </c>
      <c r="X649" s="44">
        <f>SUM(X650:X651)</f>
        <v>5251</v>
      </c>
      <c r="Y649" s="44">
        <f t="shared" si="200"/>
        <v>553</v>
      </c>
      <c r="Z649" s="131">
        <f t="shared" si="201"/>
        <v>11.770966368667517</v>
      </c>
      <c r="AE649" s="44">
        <f>SUM(AE650:AE651)</f>
        <v>0</v>
      </c>
      <c r="AF649" s="44">
        <f>SUM(AF650:AF651)</f>
        <v>0</v>
      </c>
      <c r="AG649" s="44">
        <f>SUM(AG650:AG651)</f>
        <v>0</v>
      </c>
      <c r="AH649" s="44">
        <f>SUM(AH650:AH651)</f>
        <v>0</v>
      </c>
      <c r="AJ649" s="281" t="e">
        <f t="shared" si="202"/>
        <v>#N/A</v>
      </c>
    </row>
    <row r="650" spans="1:36" ht="19.5" hidden="1" customHeight="1" outlineLevel="2">
      <c r="A650" s="45" t="s">
        <v>2716</v>
      </c>
      <c r="B650" s="121" t="s">
        <v>937</v>
      </c>
      <c r="C650" s="41">
        <f t="shared" si="192"/>
        <v>4703</v>
      </c>
      <c r="D650" s="41">
        <f t="shared" si="192"/>
        <v>0</v>
      </c>
      <c r="E650" s="41">
        <f t="shared" si="192"/>
        <v>553</v>
      </c>
      <c r="F650" s="41">
        <f t="shared" si="193"/>
        <v>5256</v>
      </c>
      <c r="G650" s="41">
        <f t="shared" si="194"/>
        <v>553</v>
      </c>
      <c r="H650" s="130">
        <f t="shared" si="195"/>
        <v>11.758452051881777</v>
      </c>
      <c r="I650" s="41">
        <v>5</v>
      </c>
      <c r="J650" s="41"/>
      <c r="K650" s="37">
        <f t="shared" si="190"/>
        <v>0</v>
      </c>
      <c r="L650" s="41">
        <f t="shared" si="191"/>
        <v>5</v>
      </c>
      <c r="M650" s="41">
        <f t="shared" si="196"/>
        <v>0</v>
      </c>
      <c r="N650" s="130">
        <f t="shared" si="197"/>
        <v>0</v>
      </c>
      <c r="O650" s="41"/>
      <c r="P650" s="41"/>
      <c r="Q650" s="41"/>
      <c r="R650" s="41"/>
      <c r="S650" s="41">
        <f t="shared" si="198"/>
        <v>0</v>
      </c>
      <c r="T650" s="130">
        <f t="shared" si="199"/>
        <v>0</v>
      </c>
      <c r="U650" s="41">
        <v>4698</v>
      </c>
      <c r="V650" s="41"/>
      <c r="W650" s="41">
        <v>553</v>
      </c>
      <c r="X650" s="41">
        <v>5251</v>
      </c>
      <c r="Y650" s="41">
        <f t="shared" si="200"/>
        <v>553</v>
      </c>
      <c r="Z650" s="130">
        <f t="shared" si="201"/>
        <v>11.770966368667517</v>
      </c>
      <c r="AE650" s="41"/>
      <c r="AF650" s="41"/>
      <c r="AG650" s="41"/>
      <c r="AH650" s="41"/>
      <c r="AJ650" s="281" t="e">
        <f t="shared" si="202"/>
        <v>#N/A</v>
      </c>
    </row>
    <row r="651" spans="1:36" ht="19.5" hidden="1" customHeight="1" outlineLevel="2">
      <c r="A651" s="45" t="s">
        <v>2717</v>
      </c>
      <c r="B651" s="121" t="s">
        <v>938</v>
      </c>
      <c r="C651" s="41">
        <f t="shared" si="192"/>
        <v>409</v>
      </c>
      <c r="D651" s="41">
        <f t="shared" si="192"/>
        <v>0</v>
      </c>
      <c r="E651" s="41">
        <f t="shared" si="192"/>
        <v>0</v>
      </c>
      <c r="F651" s="41">
        <f t="shared" si="193"/>
        <v>409</v>
      </c>
      <c r="G651" s="41">
        <f t="shared" si="194"/>
        <v>0</v>
      </c>
      <c r="H651" s="130">
        <f t="shared" si="195"/>
        <v>0</v>
      </c>
      <c r="I651" s="41">
        <v>409</v>
      </c>
      <c r="J651" s="41"/>
      <c r="K651" s="37">
        <f t="shared" si="190"/>
        <v>0</v>
      </c>
      <c r="L651" s="41">
        <f t="shared" si="191"/>
        <v>409</v>
      </c>
      <c r="M651" s="41">
        <f t="shared" si="196"/>
        <v>0</v>
      </c>
      <c r="N651" s="130">
        <f t="shared" si="197"/>
        <v>0</v>
      </c>
      <c r="O651" s="41"/>
      <c r="P651" s="41"/>
      <c r="Q651" s="41"/>
      <c r="R651" s="41"/>
      <c r="S651" s="41">
        <f t="shared" si="198"/>
        <v>0</v>
      </c>
      <c r="T651" s="130">
        <f t="shared" si="199"/>
        <v>0</v>
      </c>
      <c r="U651" s="41">
        <v>0</v>
      </c>
      <c r="V651" s="41"/>
      <c r="W651" s="41"/>
      <c r="X651" s="41">
        <v>0</v>
      </c>
      <c r="Y651" s="41">
        <f t="shared" si="200"/>
        <v>0</v>
      </c>
      <c r="Z651" s="130">
        <f t="shared" si="201"/>
        <v>0</v>
      </c>
      <c r="AE651" s="41"/>
      <c r="AF651" s="41"/>
      <c r="AG651" s="41"/>
      <c r="AH651" s="41"/>
      <c r="AJ651" s="281">
        <f t="shared" si="202"/>
        <v>-1</v>
      </c>
    </row>
    <row r="652" spans="1:36" ht="19.5" hidden="1" customHeight="1" outlineLevel="1" collapsed="1">
      <c r="A652" s="43" t="s">
        <v>2718</v>
      </c>
      <c r="B652" s="121" t="s">
        <v>939</v>
      </c>
      <c r="C652" s="44">
        <f t="shared" si="192"/>
        <v>35</v>
      </c>
      <c r="D652" s="44">
        <f t="shared" si="192"/>
        <v>0</v>
      </c>
      <c r="E652" s="44">
        <f t="shared" si="192"/>
        <v>0</v>
      </c>
      <c r="F652" s="44">
        <f t="shared" si="193"/>
        <v>35</v>
      </c>
      <c r="G652" s="44">
        <f t="shared" si="194"/>
        <v>0</v>
      </c>
      <c r="H652" s="131">
        <f t="shared" si="195"/>
        <v>0</v>
      </c>
      <c r="I652" s="44"/>
      <c r="J652" s="44">
        <f>SUM(J653:J654)</f>
        <v>0</v>
      </c>
      <c r="K652" s="44">
        <f>SUM(K653:K654)</f>
        <v>0</v>
      </c>
      <c r="L652" s="44">
        <f t="shared" si="191"/>
        <v>0</v>
      </c>
      <c r="M652" s="44">
        <f t="shared" si="196"/>
        <v>0</v>
      </c>
      <c r="N652" s="131">
        <f t="shared" si="197"/>
        <v>0</v>
      </c>
      <c r="O652" s="44">
        <f>SUM(O653:O654)</f>
        <v>0</v>
      </c>
      <c r="P652" s="44">
        <f>SUM(P653:P654)</f>
        <v>0</v>
      </c>
      <c r="Q652" s="44">
        <f>SUM(Q653:Q654)</f>
        <v>0</v>
      </c>
      <c r="R652" s="44">
        <f>SUM(R653:R654)</f>
        <v>0</v>
      </c>
      <c r="S652" s="44">
        <f t="shared" si="198"/>
        <v>0</v>
      </c>
      <c r="T652" s="131">
        <f t="shared" si="199"/>
        <v>0</v>
      </c>
      <c r="U652" s="44">
        <f>SUM(U653:U654)</f>
        <v>35</v>
      </c>
      <c r="V652" s="44">
        <f>SUM(V653:V654)</f>
        <v>0</v>
      </c>
      <c r="W652" s="44">
        <f>SUM(W653:W654)</f>
        <v>0</v>
      </c>
      <c r="X652" s="44">
        <f>SUM(X653:X654)</f>
        <v>35</v>
      </c>
      <c r="Y652" s="44">
        <f t="shared" si="200"/>
        <v>0</v>
      </c>
      <c r="Z652" s="131">
        <f t="shared" si="201"/>
        <v>0</v>
      </c>
      <c r="AE652" s="44">
        <f>SUM(AE653:AE654)</f>
        <v>0</v>
      </c>
      <c r="AF652" s="44">
        <f>SUM(AF653:AF654)</f>
        <v>0</v>
      </c>
      <c r="AG652" s="44">
        <f>SUM(AG653:AG654)</f>
        <v>0</v>
      </c>
      <c r="AH652" s="44">
        <f>SUM(AH653:AH654)</f>
        <v>0</v>
      </c>
      <c r="AJ652" s="281" t="e">
        <f t="shared" si="202"/>
        <v>#N/A</v>
      </c>
    </row>
    <row r="653" spans="1:36" ht="19.5" hidden="1" customHeight="1" outlineLevel="2">
      <c r="A653" s="45" t="s">
        <v>2719</v>
      </c>
      <c r="B653" s="121" t="s">
        <v>940</v>
      </c>
      <c r="C653" s="41">
        <f t="shared" si="192"/>
        <v>0</v>
      </c>
      <c r="D653" s="41">
        <f t="shared" si="192"/>
        <v>0</v>
      </c>
      <c r="E653" s="41">
        <f t="shared" si="192"/>
        <v>0</v>
      </c>
      <c r="F653" s="41">
        <f t="shared" si="193"/>
        <v>0</v>
      </c>
      <c r="G653" s="41">
        <f t="shared" si="194"/>
        <v>0</v>
      </c>
      <c r="H653" s="130">
        <f t="shared" si="195"/>
        <v>0</v>
      </c>
      <c r="I653" s="41"/>
      <c r="J653" s="41"/>
      <c r="K653" s="37">
        <f t="shared" si="190"/>
        <v>0</v>
      </c>
      <c r="L653" s="41">
        <f t="shared" si="191"/>
        <v>0</v>
      </c>
      <c r="M653" s="41">
        <f t="shared" si="196"/>
        <v>0</v>
      </c>
      <c r="N653" s="130">
        <f t="shared" si="197"/>
        <v>0</v>
      </c>
      <c r="O653" s="41"/>
      <c r="P653" s="41"/>
      <c r="Q653" s="41"/>
      <c r="R653" s="41"/>
      <c r="S653" s="41">
        <f t="shared" si="198"/>
        <v>0</v>
      </c>
      <c r="T653" s="130">
        <f t="shared" si="199"/>
        <v>0</v>
      </c>
      <c r="U653" s="41">
        <v>0</v>
      </c>
      <c r="V653" s="41"/>
      <c r="W653" s="41"/>
      <c r="X653" s="41">
        <v>0</v>
      </c>
      <c r="Y653" s="41">
        <f t="shared" si="200"/>
        <v>0</v>
      </c>
      <c r="Z653" s="130">
        <f t="shared" si="201"/>
        <v>0</v>
      </c>
      <c r="AE653" s="41"/>
      <c r="AF653" s="41"/>
      <c r="AG653" s="41"/>
      <c r="AH653" s="41"/>
      <c r="AJ653" s="281" t="e">
        <f t="shared" si="202"/>
        <v>#N/A</v>
      </c>
    </row>
    <row r="654" spans="1:36" ht="19.5" hidden="1" customHeight="1" outlineLevel="2">
      <c r="A654" s="45" t="s">
        <v>2720</v>
      </c>
      <c r="B654" s="121" t="s">
        <v>941</v>
      </c>
      <c r="C654" s="41">
        <f t="shared" si="192"/>
        <v>35</v>
      </c>
      <c r="D654" s="41">
        <f t="shared" si="192"/>
        <v>0</v>
      </c>
      <c r="E654" s="41">
        <f t="shared" si="192"/>
        <v>0</v>
      </c>
      <c r="F654" s="41">
        <f t="shared" si="193"/>
        <v>35</v>
      </c>
      <c r="G654" s="41">
        <f t="shared" si="194"/>
        <v>0</v>
      </c>
      <c r="H654" s="130">
        <f t="shared" si="195"/>
        <v>0</v>
      </c>
      <c r="I654" s="41"/>
      <c r="J654" s="41"/>
      <c r="K654" s="37">
        <f t="shared" si="190"/>
        <v>0</v>
      </c>
      <c r="L654" s="41">
        <f t="shared" si="191"/>
        <v>0</v>
      </c>
      <c r="M654" s="41">
        <f t="shared" si="196"/>
        <v>0</v>
      </c>
      <c r="N654" s="130">
        <f t="shared" si="197"/>
        <v>0</v>
      </c>
      <c r="O654" s="41"/>
      <c r="P654" s="41"/>
      <c r="Q654" s="41"/>
      <c r="R654" s="41"/>
      <c r="S654" s="41">
        <f t="shared" si="198"/>
        <v>0</v>
      </c>
      <c r="T654" s="130">
        <f t="shared" si="199"/>
        <v>0</v>
      </c>
      <c r="U654" s="41">
        <v>35</v>
      </c>
      <c r="V654" s="41"/>
      <c r="W654" s="41"/>
      <c r="X654" s="41">
        <v>35</v>
      </c>
      <c r="Y654" s="41">
        <f t="shared" si="200"/>
        <v>0</v>
      </c>
      <c r="Z654" s="130">
        <f t="shared" si="201"/>
        <v>0</v>
      </c>
      <c r="AE654" s="41"/>
      <c r="AF654" s="41"/>
      <c r="AG654" s="41"/>
      <c r="AH654" s="41"/>
      <c r="AJ654" s="281" t="e">
        <f t="shared" si="202"/>
        <v>#N/A</v>
      </c>
    </row>
    <row r="655" spans="1:36" ht="19.5" hidden="1" customHeight="1" outlineLevel="1" collapsed="1">
      <c r="A655" s="43" t="s">
        <v>2721</v>
      </c>
      <c r="B655" s="121" t="s">
        <v>942</v>
      </c>
      <c r="C655" s="44">
        <f t="shared" si="192"/>
        <v>0</v>
      </c>
      <c r="D655" s="44">
        <f t="shared" si="192"/>
        <v>0</v>
      </c>
      <c r="E655" s="44">
        <f t="shared" si="192"/>
        <v>0</v>
      </c>
      <c r="F655" s="44">
        <f t="shared" si="193"/>
        <v>0</v>
      </c>
      <c r="G655" s="44">
        <f t="shared" si="194"/>
        <v>0</v>
      </c>
      <c r="H655" s="131">
        <f t="shared" si="195"/>
        <v>0</v>
      </c>
      <c r="I655" s="44">
        <f>SUM(I656:I657)</f>
        <v>0</v>
      </c>
      <c r="J655" s="44">
        <f>SUM(J656:J657)</f>
        <v>0</v>
      </c>
      <c r="K655" s="44">
        <f>SUM(K656:K657)</f>
        <v>0</v>
      </c>
      <c r="L655" s="44">
        <f t="shared" si="191"/>
        <v>0</v>
      </c>
      <c r="M655" s="44">
        <f t="shared" si="196"/>
        <v>0</v>
      </c>
      <c r="N655" s="131">
        <f t="shared" si="197"/>
        <v>0</v>
      </c>
      <c r="O655" s="44">
        <f>SUM(O656:O657)</f>
        <v>0</v>
      </c>
      <c r="P655" s="44">
        <f>SUM(P656:P657)</f>
        <v>0</v>
      </c>
      <c r="Q655" s="44">
        <f>SUM(Q656:Q657)</f>
        <v>0</v>
      </c>
      <c r="R655" s="44">
        <f>SUM(R656:R657)</f>
        <v>0</v>
      </c>
      <c r="S655" s="44">
        <f t="shared" si="198"/>
        <v>0</v>
      </c>
      <c r="T655" s="131">
        <f t="shared" si="199"/>
        <v>0</v>
      </c>
      <c r="U655" s="44">
        <f>SUM(U656:U657)</f>
        <v>0</v>
      </c>
      <c r="V655" s="44">
        <f>SUM(V656:V657)</f>
        <v>0</v>
      </c>
      <c r="W655" s="44">
        <f>SUM(W656:W657)</f>
        <v>0</v>
      </c>
      <c r="X655" s="44">
        <f>SUM(X656:X657)</f>
        <v>0</v>
      </c>
      <c r="Y655" s="44">
        <f t="shared" si="200"/>
        <v>0</v>
      </c>
      <c r="Z655" s="131">
        <f t="shared" si="201"/>
        <v>0</v>
      </c>
      <c r="AE655" s="44">
        <f>SUM(AE656:AE657)</f>
        <v>0</v>
      </c>
      <c r="AF655" s="44">
        <f>SUM(AF656:AF657)</f>
        <v>0</v>
      </c>
      <c r="AG655" s="44">
        <f>SUM(AG656:AG657)</f>
        <v>0</v>
      </c>
      <c r="AH655" s="44">
        <f>SUM(AH656:AH657)</f>
        <v>0</v>
      </c>
      <c r="AJ655" s="281" t="e">
        <f t="shared" si="202"/>
        <v>#N/A</v>
      </c>
    </row>
    <row r="656" spans="1:36" ht="19.5" hidden="1" customHeight="1" outlineLevel="2">
      <c r="A656" s="45" t="s">
        <v>2722</v>
      </c>
      <c r="B656" s="121" t="s">
        <v>943</v>
      </c>
      <c r="C656" s="41">
        <f t="shared" si="192"/>
        <v>0</v>
      </c>
      <c r="D656" s="41">
        <f t="shared" si="192"/>
        <v>0</v>
      </c>
      <c r="E656" s="41">
        <f t="shared" si="192"/>
        <v>0</v>
      </c>
      <c r="F656" s="41">
        <f t="shared" si="193"/>
        <v>0</v>
      </c>
      <c r="G656" s="41">
        <f t="shared" si="194"/>
        <v>0</v>
      </c>
      <c r="H656" s="130">
        <f t="shared" si="195"/>
        <v>0</v>
      </c>
      <c r="I656" s="41"/>
      <c r="J656" s="41"/>
      <c r="K656" s="37">
        <f t="shared" si="190"/>
        <v>0</v>
      </c>
      <c r="L656" s="41">
        <f t="shared" si="191"/>
        <v>0</v>
      </c>
      <c r="M656" s="41">
        <f t="shared" si="196"/>
        <v>0</v>
      </c>
      <c r="N656" s="130">
        <f t="shared" si="197"/>
        <v>0</v>
      </c>
      <c r="O656" s="41"/>
      <c r="P656" s="41"/>
      <c r="Q656" s="41"/>
      <c r="R656" s="41"/>
      <c r="S656" s="41">
        <f t="shared" si="198"/>
        <v>0</v>
      </c>
      <c r="T656" s="130">
        <f t="shared" si="199"/>
        <v>0</v>
      </c>
      <c r="U656" s="41"/>
      <c r="V656" s="41"/>
      <c r="W656" s="41"/>
      <c r="X656" s="41"/>
      <c r="Y656" s="41">
        <f t="shared" si="200"/>
        <v>0</v>
      </c>
      <c r="Z656" s="130">
        <f t="shared" si="201"/>
        <v>0</v>
      </c>
      <c r="AE656" s="41"/>
      <c r="AF656" s="41"/>
      <c r="AG656" s="41"/>
      <c r="AH656" s="41"/>
      <c r="AJ656" s="281" t="e">
        <f t="shared" si="202"/>
        <v>#N/A</v>
      </c>
    </row>
    <row r="657" spans="1:36" ht="19.5" hidden="1" customHeight="1" outlineLevel="2">
      <c r="A657" s="45" t="s">
        <v>2723</v>
      </c>
      <c r="B657" s="121" t="s">
        <v>944</v>
      </c>
      <c r="C657" s="41">
        <f t="shared" si="192"/>
        <v>0</v>
      </c>
      <c r="D657" s="41">
        <f t="shared" si="192"/>
        <v>0</v>
      </c>
      <c r="E657" s="41">
        <f t="shared" si="192"/>
        <v>0</v>
      </c>
      <c r="F657" s="41">
        <f t="shared" si="193"/>
        <v>0</v>
      </c>
      <c r="G657" s="41">
        <f t="shared" si="194"/>
        <v>0</v>
      </c>
      <c r="H657" s="130">
        <f t="shared" si="195"/>
        <v>0</v>
      </c>
      <c r="I657" s="41"/>
      <c r="J657" s="41"/>
      <c r="K657" s="37">
        <f t="shared" si="190"/>
        <v>0</v>
      </c>
      <c r="L657" s="41">
        <f t="shared" si="191"/>
        <v>0</v>
      </c>
      <c r="M657" s="41">
        <f t="shared" si="196"/>
        <v>0</v>
      </c>
      <c r="N657" s="130">
        <f t="shared" si="197"/>
        <v>0</v>
      </c>
      <c r="O657" s="41"/>
      <c r="P657" s="41"/>
      <c r="Q657" s="41"/>
      <c r="R657" s="41"/>
      <c r="S657" s="41">
        <f t="shared" si="198"/>
        <v>0</v>
      </c>
      <c r="T657" s="130">
        <f t="shared" si="199"/>
        <v>0</v>
      </c>
      <c r="U657" s="41"/>
      <c r="V657" s="41"/>
      <c r="W657" s="41"/>
      <c r="X657" s="41"/>
      <c r="Y657" s="41">
        <f t="shared" si="200"/>
        <v>0</v>
      </c>
      <c r="Z657" s="130">
        <f t="shared" si="201"/>
        <v>0</v>
      </c>
      <c r="AE657" s="41"/>
      <c r="AF657" s="41"/>
      <c r="AG657" s="41"/>
      <c r="AH657" s="41"/>
      <c r="AJ657" s="281" t="e">
        <f t="shared" si="202"/>
        <v>#N/A</v>
      </c>
    </row>
    <row r="658" spans="1:36" ht="19.5" hidden="1" customHeight="1" outlineLevel="1" collapsed="1">
      <c r="A658" s="43" t="s">
        <v>2724</v>
      </c>
      <c r="B658" s="121" t="s">
        <v>945</v>
      </c>
      <c r="C658" s="44">
        <f t="shared" si="192"/>
        <v>550</v>
      </c>
      <c r="D658" s="44">
        <f t="shared" si="192"/>
        <v>0</v>
      </c>
      <c r="E658" s="44">
        <f t="shared" si="192"/>
        <v>-20</v>
      </c>
      <c r="F658" s="44">
        <f t="shared" si="193"/>
        <v>530</v>
      </c>
      <c r="G658" s="44">
        <f t="shared" si="194"/>
        <v>-20</v>
      </c>
      <c r="H658" s="131">
        <f t="shared" si="195"/>
        <v>-3.6363636363636362</v>
      </c>
      <c r="I658" s="44">
        <f>SUM(I659:I660)</f>
        <v>0</v>
      </c>
      <c r="J658" s="44">
        <f>SUM(J659:J660)</f>
        <v>0</v>
      </c>
      <c r="K658" s="44">
        <f>SUM(K659:K660)</f>
        <v>0</v>
      </c>
      <c r="L658" s="44">
        <f t="shared" si="191"/>
        <v>0</v>
      </c>
      <c r="M658" s="44">
        <f t="shared" si="196"/>
        <v>0</v>
      </c>
      <c r="N658" s="131">
        <f t="shared" si="197"/>
        <v>0</v>
      </c>
      <c r="O658" s="44">
        <f>SUM(O659:O660)</f>
        <v>0</v>
      </c>
      <c r="P658" s="44">
        <f>SUM(P659:P660)</f>
        <v>0</v>
      </c>
      <c r="Q658" s="44">
        <f>SUM(Q659:Q660)</f>
        <v>0</v>
      </c>
      <c r="R658" s="44">
        <f>SUM(R659:R660)</f>
        <v>0</v>
      </c>
      <c r="S658" s="44">
        <f t="shared" si="198"/>
        <v>0</v>
      </c>
      <c r="T658" s="131">
        <f t="shared" si="199"/>
        <v>0</v>
      </c>
      <c r="U658" s="44">
        <f>SUM(U659:U660)</f>
        <v>550</v>
      </c>
      <c r="V658" s="44">
        <f>SUM(V659:V660)</f>
        <v>0</v>
      </c>
      <c r="W658" s="44">
        <f>SUM(W659:W660)</f>
        <v>-20</v>
      </c>
      <c r="X658" s="44">
        <f>SUM(X659:X660)</f>
        <v>530</v>
      </c>
      <c r="Y658" s="44">
        <f t="shared" si="200"/>
        <v>-20</v>
      </c>
      <c r="Z658" s="131">
        <f t="shared" si="201"/>
        <v>-3.6363636363636362</v>
      </c>
      <c r="AE658" s="44">
        <f>SUM(AE659:AE660)</f>
        <v>0</v>
      </c>
      <c r="AF658" s="44">
        <f>SUM(AF659:AF660)</f>
        <v>0</v>
      </c>
      <c r="AG658" s="44">
        <f>SUM(AG659:AG660)</f>
        <v>0</v>
      </c>
      <c r="AH658" s="44">
        <f>SUM(AH659:AH660)</f>
        <v>0</v>
      </c>
      <c r="AJ658" s="281" t="e">
        <f t="shared" si="202"/>
        <v>#N/A</v>
      </c>
    </row>
    <row r="659" spans="1:36" ht="19.5" hidden="1" customHeight="1" outlineLevel="2">
      <c r="A659" s="45" t="s">
        <v>2725</v>
      </c>
      <c r="B659" s="121" t="s">
        <v>946</v>
      </c>
      <c r="C659" s="41">
        <f t="shared" si="192"/>
        <v>550</v>
      </c>
      <c r="D659" s="41">
        <f t="shared" si="192"/>
        <v>0</v>
      </c>
      <c r="E659" s="41">
        <f t="shared" si="192"/>
        <v>-20</v>
      </c>
      <c r="F659" s="41">
        <f t="shared" si="193"/>
        <v>530</v>
      </c>
      <c r="G659" s="41">
        <f t="shared" si="194"/>
        <v>-20</v>
      </c>
      <c r="H659" s="130">
        <f t="shared" si="195"/>
        <v>-3.6363636363636362</v>
      </c>
      <c r="I659" s="41"/>
      <c r="J659" s="41"/>
      <c r="K659" s="37">
        <f t="shared" si="190"/>
        <v>0</v>
      </c>
      <c r="L659" s="41">
        <f t="shared" si="191"/>
        <v>0</v>
      </c>
      <c r="M659" s="41">
        <f t="shared" si="196"/>
        <v>0</v>
      </c>
      <c r="N659" s="130">
        <f t="shared" si="197"/>
        <v>0</v>
      </c>
      <c r="O659" s="41"/>
      <c r="P659" s="41"/>
      <c r="Q659" s="41"/>
      <c r="R659" s="41"/>
      <c r="S659" s="41">
        <f t="shared" si="198"/>
        <v>0</v>
      </c>
      <c r="T659" s="130">
        <f t="shared" si="199"/>
        <v>0</v>
      </c>
      <c r="U659" s="41">
        <v>550</v>
      </c>
      <c r="V659" s="41"/>
      <c r="W659" s="41">
        <v>-20</v>
      </c>
      <c r="X659" s="41">
        <v>530</v>
      </c>
      <c r="Y659" s="41">
        <f t="shared" si="200"/>
        <v>-20</v>
      </c>
      <c r="Z659" s="130">
        <f t="shared" si="201"/>
        <v>-3.6363636363636362</v>
      </c>
      <c r="AE659" s="41"/>
      <c r="AF659" s="41"/>
      <c r="AG659" s="41"/>
      <c r="AH659" s="41"/>
      <c r="AJ659" s="281" t="e">
        <f t="shared" si="202"/>
        <v>#N/A</v>
      </c>
    </row>
    <row r="660" spans="1:36" ht="19.5" hidden="1" customHeight="1" outlineLevel="2">
      <c r="A660" s="45" t="s">
        <v>2726</v>
      </c>
      <c r="B660" s="121" t="s">
        <v>947</v>
      </c>
      <c r="C660" s="41">
        <f t="shared" si="192"/>
        <v>0</v>
      </c>
      <c r="D660" s="41">
        <f t="shared" si="192"/>
        <v>0</v>
      </c>
      <c r="E660" s="41">
        <f t="shared" si="192"/>
        <v>0</v>
      </c>
      <c r="F660" s="41">
        <f t="shared" si="193"/>
        <v>0</v>
      </c>
      <c r="G660" s="41">
        <f t="shared" si="194"/>
        <v>0</v>
      </c>
      <c r="H660" s="130">
        <f t="shared" si="195"/>
        <v>0</v>
      </c>
      <c r="I660" s="41"/>
      <c r="J660" s="41"/>
      <c r="K660" s="37">
        <f t="shared" si="190"/>
        <v>0</v>
      </c>
      <c r="L660" s="41">
        <f t="shared" si="191"/>
        <v>0</v>
      </c>
      <c r="M660" s="41">
        <f t="shared" si="196"/>
        <v>0</v>
      </c>
      <c r="N660" s="130">
        <f t="shared" si="197"/>
        <v>0</v>
      </c>
      <c r="O660" s="41"/>
      <c r="P660" s="41"/>
      <c r="Q660" s="41"/>
      <c r="R660" s="41"/>
      <c r="S660" s="41">
        <f t="shared" si="198"/>
        <v>0</v>
      </c>
      <c r="T660" s="130">
        <f t="shared" si="199"/>
        <v>0</v>
      </c>
      <c r="U660" s="41">
        <v>0</v>
      </c>
      <c r="V660" s="41"/>
      <c r="W660" s="41"/>
      <c r="X660" s="41">
        <v>0</v>
      </c>
      <c r="Y660" s="41">
        <f t="shared" si="200"/>
        <v>0</v>
      </c>
      <c r="Z660" s="130">
        <f t="shared" si="201"/>
        <v>0</v>
      </c>
      <c r="AE660" s="41"/>
      <c r="AF660" s="41"/>
      <c r="AG660" s="41"/>
      <c r="AH660" s="41"/>
      <c r="AJ660" s="281" t="e">
        <f t="shared" si="202"/>
        <v>#N/A</v>
      </c>
    </row>
    <row r="661" spans="1:36" ht="19.5" hidden="1" customHeight="1" outlineLevel="1" collapsed="1">
      <c r="A661" s="43" t="s">
        <v>2727</v>
      </c>
      <c r="B661" s="121" t="s">
        <v>948</v>
      </c>
      <c r="C661" s="44">
        <f t="shared" si="192"/>
        <v>1534</v>
      </c>
      <c r="D661" s="44">
        <f t="shared" si="192"/>
        <v>0</v>
      </c>
      <c r="E661" s="44">
        <f t="shared" si="192"/>
        <v>0</v>
      </c>
      <c r="F661" s="44">
        <f t="shared" si="193"/>
        <v>1534</v>
      </c>
      <c r="G661" s="44">
        <f t="shared" si="194"/>
        <v>0</v>
      </c>
      <c r="H661" s="131">
        <f t="shared" si="195"/>
        <v>0</v>
      </c>
      <c r="I661" s="44">
        <f>SUM(I662:I664)</f>
        <v>109</v>
      </c>
      <c r="J661" s="44">
        <f>SUM(J662:J664)</f>
        <v>0</v>
      </c>
      <c r="K661" s="44">
        <f>SUM(K662:K664)</f>
        <v>0</v>
      </c>
      <c r="L661" s="44">
        <f t="shared" si="191"/>
        <v>109</v>
      </c>
      <c r="M661" s="44">
        <f t="shared" si="196"/>
        <v>0</v>
      </c>
      <c r="N661" s="131">
        <f t="shared" si="197"/>
        <v>0</v>
      </c>
      <c r="O661" s="44">
        <f>SUM(O662:O664)</f>
        <v>0</v>
      </c>
      <c r="P661" s="44">
        <f>SUM(P662:P664)</f>
        <v>0</v>
      </c>
      <c r="Q661" s="44">
        <f>SUM(Q662:Q664)</f>
        <v>0</v>
      </c>
      <c r="R661" s="44">
        <f>SUM(R662:R664)</f>
        <v>0</v>
      </c>
      <c r="S661" s="44">
        <f t="shared" si="198"/>
        <v>0</v>
      </c>
      <c r="T661" s="131">
        <f t="shared" si="199"/>
        <v>0</v>
      </c>
      <c r="U661" s="44">
        <f>SUM(U662:U664)</f>
        <v>1425</v>
      </c>
      <c r="V661" s="44">
        <f>SUM(V662:V664)</f>
        <v>0</v>
      </c>
      <c r="W661" s="44">
        <f>SUM(W662:W664)</f>
        <v>0</v>
      </c>
      <c r="X661" s="44">
        <f>SUM(X662:X664)</f>
        <v>1425</v>
      </c>
      <c r="Y661" s="44">
        <f t="shared" si="200"/>
        <v>0</v>
      </c>
      <c r="Z661" s="131">
        <f t="shared" si="201"/>
        <v>0</v>
      </c>
      <c r="AE661" s="44">
        <f>SUM(AE662:AE664)</f>
        <v>0</v>
      </c>
      <c r="AF661" s="44">
        <f>SUM(AF662:AF664)</f>
        <v>0</v>
      </c>
      <c r="AG661" s="44">
        <f>SUM(AG662:AG664)</f>
        <v>0</v>
      </c>
      <c r="AH661" s="44">
        <f>SUM(AH662:AH664)</f>
        <v>0</v>
      </c>
      <c r="AJ661" s="281" t="e">
        <f t="shared" si="202"/>
        <v>#N/A</v>
      </c>
    </row>
    <row r="662" spans="1:36" ht="19.5" hidden="1" customHeight="1" outlineLevel="2">
      <c r="A662" s="45" t="s">
        <v>2728</v>
      </c>
      <c r="B662" s="121" t="s">
        <v>949</v>
      </c>
      <c r="C662" s="41">
        <f t="shared" si="192"/>
        <v>0</v>
      </c>
      <c r="D662" s="41">
        <f t="shared" si="192"/>
        <v>0</v>
      </c>
      <c r="E662" s="41">
        <f t="shared" si="192"/>
        <v>0</v>
      </c>
      <c r="F662" s="41">
        <f t="shared" si="193"/>
        <v>0</v>
      </c>
      <c r="G662" s="41">
        <f t="shared" si="194"/>
        <v>0</v>
      </c>
      <c r="H662" s="130">
        <f t="shared" si="195"/>
        <v>0</v>
      </c>
      <c r="I662" s="41">
        <v>0</v>
      </c>
      <c r="J662" s="41"/>
      <c r="K662" s="37">
        <f t="shared" si="190"/>
        <v>0</v>
      </c>
      <c r="L662" s="41">
        <f t="shared" si="191"/>
        <v>0</v>
      </c>
      <c r="M662" s="41">
        <f t="shared" si="196"/>
        <v>0</v>
      </c>
      <c r="N662" s="130">
        <f t="shared" si="197"/>
        <v>0</v>
      </c>
      <c r="O662" s="41"/>
      <c r="P662" s="41"/>
      <c r="Q662" s="41"/>
      <c r="R662" s="41"/>
      <c r="S662" s="41">
        <f t="shared" si="198"/>
        <v>0</v>
      </c>
      <c r="T662" s="130">
        <f t="shared" si="199"/>
        <v>0</v>
      </c>
      <c r="U662" s="41"/>
      <c r="V662" s="41"/>
      <c r="W662" s="41"/>
      <c r="X662" s="41"/>
      <c r="Y662" s="41">
        <f t="shared" si="200"/>
        <v>0</v>
      </c>
      <c r="Z662" s="130">
        <f t="shared" si="201"/>
        <v>0</v>
      </c>
      <c r="AE662" s="41"/>
      <c r="AF662" s="41"/>
      <c r="AG662" s="41"/>
      <c r="AH662" s="41"/>
      <c r="AJ662" s="281" t="e">
        <f t="shared" si="202"/>
        <v>#N/A</v>
      </c>
    </row>
    <row r="663" spans="1:36" ht="19.5" hidden="1" customHeight="1" outlineLevel="2">
      <c r="A663" s="45" t="s">
        <v>2729</v>
      </c>
      <c r="B663" s="121" t="s">
        <v>950</v>
      </c>
      <c r="C663" s="41">
        <f t="shared" si="192"/>
        <v>1534</v>
      </c>
      <c r="D663" s="41">
        <f t="shared" si="192"/>
        <v>0</v>
      </c>
      <c r="E663" s="41">
        <f t="shared" si="192"/>
        <v>0</v>
      </c>
      <c r="F663" s="41">
        <f t="shared" si="193"/>
        <v>1534</v>
      </c>
      <c r="G663" s="41">
        <f t="shared" si="194"/>
        <v>0</v>
      </c>
      <c r="H663" s="130">
        <f t="shared" si="195"/>
        <v>0</v>
      </c>
      <c r="I663" s="41">
        <v>109</v>
      </c>
      <c r="J663" s="41"/>
      <c r="K663" s="37">
        <f t="shared" ref="K663:K664" si="203">SUM(AE663:AH663)</f>
        <v>0</v>
      </c>
      <c r="L663" s="41">
        <f t="shared" si="191"/>
        <v>109</v>
      </c>
      <c r="M663" s="41">
        <f t="shared" si="196"/>
        <v>0</v>
      </c>
      <c r="N663" s="130">
        <f t="shared" si="197"/>
        <v>0</v>
      </c>
      <c r="O663" s="41"/>
      <c r="P663" s="41"/>
      <c r="Q663" s="41"/>
      <c r="R663" s="41"/>
      <c r="S663" s="41">
        <f t="shared" si="198"/>
        <v>0</v>
      </c>
      <c r="T663" s="130">
        <f t="shared" si="199"/>
        <v>0</v>
      </c>
      <c r="U663" s="41">
        <v>1425</v>
      </c>
      <c r="V663" s="41"/>
      <c r="W663" s="41"/>
      <c r="X663" s="41">
        <v>1425</v>
      </c>
      <c r="Y663" s="41">
        <f t="shared" si="200"/>
        <v>0</v>
      </c>
      <c r="Z663" s="130">
        <f t="shared" si="201"/>
        <v>0</v>
      </c>
      <c r="AE663" s="41"/>
      <c r="AF663" s="41"/>
      <c r="AG663" s="41"/>
      <c r="AH663" s="41"/>
      <c r="AJ663" s="281" t="e">
        <f t="shared" si="202"/>
        <v>#N/A</v>
      </c>
    </row>
    <row r="664" spans="1:36" ht="19.5" hidden="1" customHeight="1" outlineLevel="2">
      <c r="A664" s="45" t="s">
        <v>2730</v>
      </c>
      <c r="B664" s="121" t="s">
        <v>951</v>
      </c>
      <c r="C664" s="41">
        <f t="shared" si="192"/>
        <v>0</v>
      </c>
      <c r="D664" s="41">
        <f t="shared" si="192"/>
        <v>0</v>
      </c>
      <c r="E664" s="41">
        <f t="shared" si="192"/>
        <v>0</v>
      </c>
      <c r="F664" s="41">
        <f t="shared" si="193"/>
        <v>0</v>
      </c>
      <c r="G664" s="41">
        <f t="shared" si="194"/>
        <v>0</v>
      </c>
      <c r="H664" s="130">
        <f t="shared" si="195"/>
        <v>0</v>
      </c>
      <c r="I664" s="41">
        <v>0</v>
      </c>
      <c r="J664" s="41"/>
      <c r="K664" s="37">
        <f t="shared" si="203"/>
        <v>0</v>
      </c>
      <c r="L664" s="41">
        <f t="shared" si="191"/>
        <v>0</v>
      </c>
      <c r="M664" s="41">
        <f t="shared" si="196"/>
        <v>0</v>
      </c>
      <c r="N664" s="130">
        <f t="shared" si="197"/>
        <v>0</v>
      </c>
      <c r="O664" s="41"/>
      <c r="P664" s="41"/>
      <c r="Q664" s="41"/>
      <c r="R664" s="41"/>
      <c r="S664" s="41">
        <f t="shared" si="198"/>
        <v>0</v>
      </c>
      <c r="T664" s="130">
        <f t="shared" si="199"/>
        <v>0</v>
      </c>
      <c r="U664" s="41"/>
      <c r="V664" s="41"/>
      <c r="W664" s="41"/>
      <c r="X664" s="41"/>
      <c r="Y664" s="41">
        <f t="shared" si="200"/>
        <v>0</v>
      </c>
      <c r="Z664" s="130">
        <f t="shared" si="201"/>
        <v>0</v>
      </c>
      <c r="AE664" s="41"/>
      <c r="AF664" s="41"/>
      <c r="AG664" s="41"/>
      <c r="AH664" s="41"/>
      <c r="AJ664" s="281" t="e">
        <f t="shared" si="202"/>
        <v>#N/A</v>
      </c>
    </row>
    <row r="665" spans="1:36" ht="19.5" hidden="1" customHeight="1" outlineLevel="1" collapsed="1">
      <c r="A665" s="43" t="s">
        <v>2731</v>
      </c>
      <c r="B665" s="121" t="s">
        <v>952</v>
      </c>
      <c r="C665" s="44">
        <f t="shared" si="192"/>
        <v>1</v>
      </c>
      <c r="D665" s="44">
        <f t="shared" si="192"/>
        <v>0</v>
      </c>
      <c r="E665" s="44">
        <f t="shared" si="192"/>
        <v>0</v>
      </c>
      <c r="F665" s="44">
        <f t="shared" si="193"/>
        <v>1</v>
      </c>
      <c r="G665" s="44">
        <f t="shared" si="194"/>
        <v>0</v>
      </c>
      <c r="H665" s="131">
        <f t="shared" si="195"/>
        <v>0</v>
      </c>
      <c r="I665" s="44">
        <f>SUM(I666:I669)</f>
        <v>0</v>
      </c>
      <c r="J665" s="44">
        <f>SUM(J666:J669)</f>
        <v>0</v>
      </c>
      <c r="K665" s="44">
        <f>SUM(K666:K669)</f>
        <v>0</v>
      </c>
      <c r="L665" s="44">
        <f t="shared" si="191"/>
        <v>0</v>
      </c>
      <c r="M665" s="44">
        <f t="shared" si="196"/>
        <v>0</v>
      </c>
      <c r="N665" s="131">
        <f t="shared" si="197"/>
        <v>0</v>
      </c>
      <c r="O665" s="44">
        <f>SUM(O666:O669)</f>
        <v>0</v>
      </c>
      <c r="P665" s="44">
        <f>SUM(P666:P669)</f>
        <v>0</v>
      </c>
      <c r="Q665" s="44">
        <f>SUM(Q666:Q669)</f>
        <v>0</v>
      </c>
      <c r="R665" s="44">
        <f>SUM(R666:R669)</f>
        <v>0</v>
      </c>
      <c r="S665" s="44">
        <f t="shared" si="198"/>
        <v>0</v>
      </c>
      <c r="T665" s="131">
        <f t="shared" si="199"/>
        <v>0</v>
      </c>
      <c r="U665" s="44">
        <f>SUM(U666:U669)</f>
        <v>1</v>
      </c>
      <c r="V665" s="44">
        <f>SUM(V666:V669)</f>
        <v>0</v>
      </c>
      <c r="W665" s="44">
        <f>SUM(W666:W669)</f>
        <v>0</v>
      </c>
      <c r="X665" s="44">
        <f>SUM(X666:X669)</f>
        <v>1</v>
      </c>
      <c r="Y665" s="44">
        <f t="shared" si="200"/>
        <v>0</v>
      </c>
      <c r="Z665" s="131">
        <f t="shared" si="201"/>
        <v>0</v>
      </c>
      <c r="AE665" s="44">
        <f>SUM(AE666:AE669)</f>
        <v>0</v>
      </c>
      <c r="AF665" s="44">
        <f>SUM(AF666:AF669)</f>
        <v>0</v>
      </c>
      <c r="AG665" s="44">
        <f>SUM(AG666:AG669)</f>
        <v>0</v>
      </c>
      <c r="AH665" s="44">
        <f>SUM(AH666:AH669)</f>
        <v>0</v>
      </c>
      <c r="AJ665" s="281" t="e">
        <f t="shared" si="202"/>
        <v>#N/A</v>
      </c>
    </row>
    <row r="666" spans="1:36" ht="19.5" hidden="1" customHeight="1" outlineLevel="2">
      <c r="A666" s="45" t="s">
        <v>2732</v>
      </c>
      <c r="B666" s="121" t="s">
        <v>953</v>
      </c>
      <c r="C666" s="41">
        <f t="shared" si="192"/>
        <v>0</v>
      </c>
      <c r="D666" s="41">
        <f t="shared" si="192"/>
        <v>0</v>
      </c>
      <c r="E666" s="41">
        <f t="shared" si="192"/>
        <v>0</v>
      </c>
      <c r="F666" s="41">
        <f t="shared" si="193"/>
        <v>0</v>
      </c>
      <c r="G666" s="41">
        <f t="shared" si="194"/>
        <v>0</v>
      </c>
      <c r="H666" s="130">
        <f t="shared" si="195"/>
        <v>0</v>
      </c>
      <c r="I666" s="41">
        <v>0</v>
      </c>
      <c r="J666" s="41"/>
      <c r="K666" s="41">
        <f t="shared" ref="K666:K670" si="204">SUM(AE666:AH666)</f>
        <v>0</v>
      </c>
      <c r="L666" s="41">
        <f t="shared" si="191"/>
        <v>0</v>
      </c>
      <c r="M666" s="41">
        <f t="shared" si="196"/>
        <v>0</v>
      </c>
      <c r="N666" s="130">
        <f t="shared" si="197"/>
        <v>0</v>
      </c>
      <c r="O666" s="41"/>
      <c r="P666" s="41"/>
      <c r="Q666" s="41"/>
      <c r="R666" s="41"/>
      <c r="S666" s="41">
        <f t="shared" si="198"/>
        <v>0</v>
      </c>
      <c r="T666" s="130">
        <f t="shared" si="199"/>
        <v>0</v>
      </c>
      <c r="U666" s="41">
        <v>0</v>
      </c>
      <c r="V666" s="41"/>
      <c r="W666" s="41"/>
      <c r="X666" s="41">
        <v>0</v>
      </c>
      <c r="Y666" s="41">
        <f t="shared" si="200"/>
        <v>0</v>
      </c>
      <c r="Z666" s="130">
        <f t="shared" si="201"/>
        <v>0</v>
      </c>
      <c r="AE666" s="41"/>
      <c r="AF666" s="41"/>
      <c r="AG666" s="41"/>
      <c r="AH666" s="41"/>
      <c r="AJ666" s="281" t="e">
        <f t="shared" si="202"/>
        <v>#N/A</v>
      </c>
    </row>
    <row r="667" spans="1:36" ht="19.5" hidden="1" customHeight="1" outlineLevel="2">
      <c r="A667" s="45" t="s">
        <v>2733</v>
      </c>
      <c r="B667" s="121" t="s">
        <v>954</v>
      </c>
      <c r="C667" s="41">
        <f t="shared" si="192"/>
        <v>0</v>
      </c>
      <c r="D667" s="41">
        <f t="shared" si="192"/>
        <v>0</v>
      </c>
      <c r="E667" s="41">
        <f t="shared" si="192"/>
        <v>0</v>
      </c>
      <c r="F667" s="41">
        <f t="shared" si="193"/>
        <v>0</v>
      </c>
      <c r="G667" s="41">
        <f t="shared" si="194"/>
        <v>0</v>
      </c>
      <c r="H667" s="130">
        <f t="shared" si="195"/>
        <v>0</v>
      </c>
      <c r="I667" s="41">
        <v>0</v>
      </c>
      <c r="J667" s="41"/>
      <c r="K667" s="41">
        <f t="shared" si="204"/>
        <v>0</v>
      </c>
      <c r="L667" s="41">
        <f t="shared" si="191"/>
        <v>0</v>
      </c>
      <c r="M667" s="41">
        <f t="shared" si="196"/>
        <v>0</v>
      </c>
      <c r="N667" s="130">
        <f t="shared" si="197"/>
        <v>0</v>
      </c>
      <c r="O667" s="41"/>
      <c r="P667" s="41"/>
      <c r="Q667" s="41"/>
      <c r="R667" s="41"/>
      <c r="S667" s="41">
        <f t="shared" si="198"/>
        <v>0</v>
      </c>
      <c r="T667" s="130">
        <f t="shared" si="199"/>
        <v>0</v>
      </c>
      <c r="U667" s="41">
        <v>0</v>
      </c>
      <c r="V667" s="41"/>
      <c r="W667" s="41"/>
      <c r="X667" s="41">
        <v>0</v>
      </c>
      <c r="Y667" s="41">
        <f t="shared" si="200"/>
        <v>0</v>
      </c>
      <c r="Z667" s="130">
        <f t="shared" si="201"/>
        <v>0</v>
      </c>
      <c r="AE667" s="41"/>
      <c r="AF667" s="41"/>
      <c r="AG667" s="41"/>
      <c r="AH667" s="41"/>
      <c r="AJ667" s="281" t="e">
        <f t="shared" si="202"/>
        <v>#N/A</v>
      </c>
    </row>
    <row r="668" spans="1:36" ht="19.5" hidden="1" customHeight="1" outlineLevel="2">
      <c r="A668" s="45" t="s">
        <v>2734</v>
      </c>
      <c r="B668" s="121" t="s">
        <v>955</v>
      </c>
      <c r="C668" s="41">
        <f t="shared" si="192"/>
        <v>1</v>
      </c>
      <c r="D668" s="41">
        <f t="shared" si="192"/>
        <v>0</v>
      </c>
      <c r="E668" s="41">
        <f t="shared" si="192"/>
        <v>0</v>
      </c>
      <c r="F668" s="41">
        <f t="shared" si="193"/>
        <v>1</v>
      </c>
      <c r="G668" s="41">
        <f t="shared" si="194"/>
        <v>0</v>
      </c>
      <c r="H668" s="130">
        <f t="shared" si="195"/>
        <v>0</v>
      </c>
      <c r="I668" s="41">
        <v>0</v>
      </c>
      <c r="J668" s="41"/>
      <c r="K668" s="41">
        <f t="shared" si="204"/>
        <v>0</v>
      </c>
      <c r="L668" s="41">
        <f t="shared" si="191"/>
        <v>0</v>
      </c>
      <c r="M668" s="41">
        <f t="shared" si="196"/>
        <v>0</v>
      </c>
      <c r="N668" s="130">
        <f t="shared" si="197"/>
        <v>0</v>
      </c>
      <c r="O668" s="41"/>
      <c r="P668" s="41"/>
      <c r="Q668" s="41"/>
      <c r="R668" s="41"/>
      <c r="S668" s="41">
        <f t="shared" si="198"/>
        <v>0</v>
      </c>
      <c r="T668" s="130">
        <f t="shared" si="199"/>
        <v>0</v>
      </c>
      <c r="U668" s="41">
        <v>1</v>
      </c>
      <c r="V668" s="41"/>
      <c r="W668" s="41"/>
      <c r="X668" s="41">
        <v>1</v>
      </c>
      <c r="Y668" s="41">
        <f t="shared" si="200"/>
        <v>0</v>
      </c>
      <c r="Z668" s="130">
        <f t="shared" si="201"/>
        <v>0</v>
      </c>
      <c r="AE668" s="41"/>
      <c r="AF668" s="41"/>
      <c r="AG668" s="41"/>
      <c r="AH668" s="41"/>
      <c r="AJ668" s="281" t="e">
        <f t="shared" si="202"/>
        <v>#N/A</v>
      </c>
    </row>
    <row r="669" spans="1:36" ht="19.5" hidden="1" customHeight="1" outlineLevel="2">
      <c r="A669" s="45" t="s">
        <v>2735</v>
      </c>
      <c r="B669" s="121" t="s">
        <v>956</v>
      </c>
      <c r="C669" s="41">
        <f t="shared" si="192"/>
        <v>0</v>
      </c>
      <c r="D669" s="41">
        <f t="shared" si="192"/>
        <v>0</v>
      </c>
      <c r="E669" s="41">
        <f t="shared" si="192"/>
        <v>0</v>
      </c>
      <c r="F669" s="41">
        <f t="shared" si="193"/>
        <v>0</v>
      </c>
      <c r="G669" s="41">
        <f t="shared" si="194"/>
        <v>0</v>
      </c>
      <c r="H669" s="130">
        <f t="shared" si="195"/>
        <v>0</v>
      </c>
      <c r="I669" s="41"/>
      <c r="J669" s="41"/>
      <c r="K669" s="41">
        <f t="shared" si="204"/>
        <v>0</v>
      </c>
      <c r="L669" s="41">
        <f t="shared" si="191"/>
        <v>0</v>
      </c>
      <c r="M669" s="41">
        <f t="shared" si="196"/>
        <v>0</v>
      </c>
      <c r="N669" s="130">
        <f t="shared" si="197"/>
        <v>0</v>
      </c>
      <c r="O669" s="41"/>
      <c r="P669" s="41"/>
      <c r="Q669" s="41"/>
      <c r="R669" s="41"/>
      <c r="S669" s="41">
        <f t="shared" si="198"/>
        <v>0</v>
      </c>
      <c r="T669" s="130">
        <f t="shared" si="199"/>
        <v>0</v>
      </c>
      <c r="U669" s="41">
        <v>0</v>
      </c>
      <c r="V669" s="41"/>
      <c r="W669" s="41"/>
      <c r="X669" s="41">
        <v>0</v>
      </c>
      <c r="Y669" s="41">
        <f t="shared" si="200"/>
        <v>0</v>
      </c>
      <c r="Z669" s="130">
        <f t="shared" si="201"/>
        <v>0</v>
      </c>
      <c r="AE669" s="41"/>
      <c r="AF669" s="41"/>
      <c r="AG669" s="41"/>
      <c r="AH669" s="41"/>
      <c r="AJ669" s="281" t="e">
        <f t="shared" si="202"/>
        <v>#N/A</v>
      </c>
    </row>
    <row r="670" spans="1:36" ht="19.5" hidden="1" customHeight="1" outlineLevel="1">
      <c r="A670" s="43" t="s">
        <v>2736</v>
      </c>
      <c r="B670" s="121" t="s">
        <v>957</v>
      </c>
      <c r="C670" s="44">
        <f t="shared" si="192"/>
        <v>959</v>
      </c>
      <c r="D670" s="44">
        <f t="shared" si="192"/>
        <v>0</v>
      </c>
      <c r="E670" s="44">
        <f t="shared" si="192"/>
        <v>-107</v>
      </c>
      <c r="F670" s="44">
        <f t="shared" si="193"/>
        <v>852</v>
      </c>
      <c r="G670" s="44">
        <f t="shared" si="194"/>
        <v>-107</v>
      </c>
      <c r="H670" s="131">
        <f t="shared" si="195"/>
        <v>-11.157455683003128</v>
      </c>
      <c r="I670" s="44">
        <v>240</v>
      </c>
      <c r="J670" s="44"/>
      <c r="K670" s="44">
        <f t="shared" si="204"/>
        <v>0</v>
      </c>
      <c r="L670" s="44">
        <f t="shared" si="191"/>
        <v>240</v>
      </c>
      <c r="M670" s="44">
        <f t="shared" si="196"/>
        <v>0</v>
      </c>
      <c r="N670" s="131">
        <f t="shared" si="197"/>
        <v>0</v>
      </c>
      <c r="O670" s="44"/>
      <c r="P670" s="44"/>
      <c r="Q670" s="44"/>
      <c r="R670" s="44"/>
      <c r="S670" s="44">
        <f t="shared" si="198"/>
        <v>0</v>
      </c>
      <c r="T670" s="131">
        <f t="shared" si="199"/>
        <v>0</v>
      </c>
      <c r="U670" s="47">
        <f>728-9</f>
        <v>719</v>
      </c>
      <c r="V670" s="44"/>
      <c r="W670" s="44">
        <v>-107</v>
      </c>
      <c r="X670" s="47">
        <v>612</v>
      </c>
      <c r="Y670" s="44">
        <f t="shared" si="200"/>
        <v>-107</v>
      </c>
      <c r="Z670" s="131">
        <f t="shared" si="201"/>
        <v>-14.881780250347706</v>
      </c>
      <c r="AE670" s="44"/>
      <c r="AF670" s="44"/>
      <c r="AG670" s="44"/>
      <c r="AH670" s="44"/>
      <c r="AJ670" s="281" t="e">
        <f t="shared" si="202"/>
        <v>#N/A</v>
      </c>
    </row>
    <row r="671" spans="1:36" ht="19.5" customHeight="1" collapsed="1">
      <c r="A671" s="39" t="s">
        <v>2737</v>
      </c>
      <c r="B671" s="121" t="s">
        <v>958</v>
      </c>
      <c r="C671" s="40">
        <f t="shared" si="192"/>
        <v>46191</v>
      </c>
      <c r="D671" s="40">
        <f t="shared" si="192"/>
        <v>400</v>
      </c>
      <c r="E671" s="40">
        <f t="shared" si="192"/>
        <v>-344</v>
      </c>
      <c r="F671" s="40">
        <f t="shared" si="193"/>
        <v>46247</v>
      </c>
      <c r="G671" s="40">
        <f t="shared" si="194"/>
        <v>56</v>
      </c>
      <c r="H671" s="129">
        <f t="shared" si="195"/>
        <v>0.12123573856378947</v>
      </c>
      <c r="I671" s="40">
        <f>SUM(I672,I677,I690,I694,I706,I709,I713,I723,I728,I734,I738,I741)</f>
        <v>39798</v>
      </c>
      <c r="J671" s="40">
        <f>SUM(J672,J677,J690,J694,J706,J709,J713,J723,J728,J734,J738,J741)</f>
        <v>400</v>
      </c>
      <c r="K671" s="40">
        <f>SUM(K672,K677,K690,K694,K706,K709,K713,K723,K728,K734,K738,K741)</f>
        <v>-335</v>
      </c>
      <c r="L671" s="40">
        <f>SUM(L672,L677,L690,L694,L706,L709,L713,L723,L728,L734,L738,L741)</f>
        <v>39863</v>
      </c>
      <c r="M671" s="40">
        <f t="shared" si="196"/>
        <v>65</v>
      </c>
      <c r="N671" s="129">
        <f t="shared" si="197"/>
        <v>0.16332479019046184</v>
      </c>
      <c r="O671" s="40">
        <f>SUM(O672,O677,O690,O694,O706,O709,O713,O723,O728,O734,O738,O741)</f>
        <v>179</v>
      </c>
      <c r="P671" s="40">
        <f>SUM(P672,P677,P690,P694,P706,P709,P713,P723,P728,P734,P738,P741)</f>
        <v>0</v>
      </c>
      <c r="Q671" s="40">
        <f>SUM(Q672,Q677,Q690,Q694,Q706,Q709,Q713,Q723,Q728,Q734,Q738,Q741)</f>
        <v>-20</v>
      </c>
      <c r="R671" s="40">
        <f>SUM(R672,R677,R690,R694,R706,R709,R713,R723,R728,R734,R738,R741)</f>
        <v>159</v>
      </c>
      <c r="S671" s="40">
        <f t="shared" si="198"/>
        <v>-20</v>
      </c>
      <c r="T671" s="129">
        <f t="shared" si="199"/>
        <v>-11.173184357541899</v>
      </c>
      <c r="U671" s="40">
        <f>SUM(U672,U677,U690,U694,U706,U709,U713,U723,U728,U734,U738,U741)</f>
        <v>6214</v>
      </c>
      <c r="V671" s="40">
        <f>SUM(V672,V677,V690,V694,V706,V709,V713,V723,V728,V734,V738,V741)</f>
        <v>0</v>
      </c>
      <c r="W671" s="40">
        <f>SUM(W672,W677,W690,W694,W706,W709,W713,W723,W728,W734,W738,W741)</f>
        <v>11</v>
      </c>
      <c r="X671" s="40">
        <f>SUM(X672,X677,X690,X694,X706,X709,X713,X723,X728,X734,X738,X741)</f>
        <v>6225</v>
      </c>
      <c r="Y671" s="40">
        <f t="shared" si="200"/>
        <v>11</v>
      </c>
      <c r="Z671" s="129">
        <f t="shared" si="201"/>
        <v>0.1770196330865787</v>
      </c>
      <c r="AE671" s="40">
        <f>SUM(AE672,AE677,AE690,AE694,AE706,AE709,AE713,AE723,AE728,AE734,AE738,AE741)</f>
        <v>-400</v>
      </c>
      <c r="AF671" s="40">
        <f>SUM(AF672,AF677,AF690,AF694,AF706,AF709,AF713,AF723,AF728,AF734,AF738,AF741)</f>
        <v>125</v>
      </c>
      <c r="AG671" s="40">
        <f>SUM(AG672,AG677,AG690,AG694,AG706,AG709,AG713,AG723,AG728,AG734,AG738,AG741)</f>
        <v>0</v>
      </c>
      <c r="AH671" s="40">
        <f>SUM(AH672,AH677,AH690,AH694,AH706,AH709,AH713,AH723,AH728,AH734,AH738,AH741)</f>
        <v>-60</v>
      </c>
      <c r="AJ671" s="281" t="e">
        <f t="shared" si="202"/>
        <v>#N/A</v>
      </c>
    </row>
    <row r="672" spans="1:36" ht="19.5" hidden="1" customHeight="1" outlineLevel="1" collapsed="1">
      <c r="A672" s="43" t="s">
        <v>2738</v>
      </c>
      <c r="B672" s="121" t="s">
        <v>959</v>
      </c>
      <c r="C672" s="44">
        <f t="shared" si="192"/>
        <v>1192</v>
      </c>
      <c r="D672" s="44">
        <f t="shared" si="192"/>
        <v>0</v>
      </c>
      <c r="E672" s="44">
        <f t="shared" si="192"/>
        <v>-6</v>
      </c>
      <c r="F672" s="44">
        <f t="shared" si="193"/>
        <v>1186</v>
      </c>
      <c r="G672" s="44">
        <f t="shared" si="194"/>
        <v>-6</v>
      </c>
      <c r="H672" s="131">
        <f t="shared" si="195"/>
        <v>-0.50335570469798652</v>
      </c>
      <c r="I672" s="44">
        <f>SUM(I673:I676)</f>
        <v>943</v>
      </c>
      <c r="J672" s="44">
        <f>SUM(J673:J676)</f>
        <v>0</v>
      </c>
      <c r="K672" s="44">
        <f>SUM(K673:K676)</f>
        <v>0</v>
      </c>
      <c r="L672" s="44">
        <f t="shared" si="191"/>
        <v>943</v>
      </c>
      <c r="M672" s="44">
        <f t="shared" si="196"/>
        <v>0</v>
      </c>
      <c r="N672" s="131">
        <f t="shared" si="197"/>
        <v>0</v>
      </c>
      <c r="O672" s="44">
        <f>SUM(O673:O676)</f>
        <v>0</v>
      </c>
      <c r="P672" s="44">
        <f>SUM(P673:P676)</f>
        <v>0</v>
      </c>
      <c r="Q672" s="44">
        <f>SUM(Q673:Q676)</f>
        <v>0</v>
      </c>
      <c r="R672" s="44">
        <f>SUM(R673:R676)</f>
        <v>0</v>
      </c>
      <c r="S672" s="44">
        <f t="shared" si="198"/>
        <v>0</v>
      </c>
      <c r="T672" s="131">
        <f t="shared" si="199"/>
        <v>0</v>
      </c>
      <c r="U672" s="44">
        <f>SUM(U673:U676)</f>
        <v>249</v>
      </c>
      <c r="V672" s="44">
        <f>SUM(V673:V676)</f>
        <v>0</v>
      </c>
      <c r="W672" s="44">
        <f>SUM(W673:W676)</f>
        <v>-6</v>
      </c>
      <c r="X672" s="44">
        <f>SUM(X673:X676)</f>
        <v>243</v>
      </c>
      <c r="Y672" s="44">
        <f t="shared" si="200"/>
        <v>-6</v>
      </c>
      <c r="Z672" s="131">
        <f t="shared" si="201"/>
        <v>-2.4096385542168677</v>
      </c>
      <c r="AE672" s="44">
        <f>SUM(AE673:AE676)</f>
        <v>0</v>
      </c>
      <c r="AF672" s="44">
        <f>SUM(AF673:AF676)</f>
        <v>0</v>
      </c>
      <c r="AG672" s="44">
        <f>SUM(AG673:AG676)</f>
        <v>0</v>
      </c>
      <c r="AH672" s="44">
        <f>SUM(AH673:AH676)</f>
        <v>0</v>
      </c>
      <c r="AJ672" s="281" t="e">
        <f t="shared" si="202"/>
        <v>#N/A</v>
      </c>
    </row>
    <row r="673" spans="1:36" ht="19.5" hidden="1" customHeight="1" outlineLevel="2">
      <c r="A673" s="45" t="s">
        <v>2739</v>
      </c>
      <c r="B673" s="121" t="s">
        <v>706</v>
      </c>
      <c r="C673" s="41">
        <f t="shared" si="192"/>
        <v>687</v>
      </c>
      <c r="D673" s="41">
        <f t="shared" si="192"/>
        <v>0</v>
      </c>
      <c r="E673" s="41">
        <f t="shared" si="192"/>
        <v>0</v>
      </c>
      <c r="F673" s="41">
        <f t="shared" si="193"/>
        <v>687</v>
      </c>
      <c r="G673" s="41">
        <f t="shared" si="194"/>
        <v>0</v>
      </c>
      <c r="H673" s="130">
        <f t="shared" si="195"/>
        <v>0</v>
      </c>
      <c r="I673" s="41">
        <v>480</v>
      </c>
      <c r="J673" s="41"/>
      <c r="K673" s="41">
        <f t="shared" ref="K673:K676" si="205">SUM(AE673:AH673)</f>
        <v>0</v>
      </c>
      <c r="L673" s="41">
        <f t="shared" si="191"/>
        <v>480</v>
      </c>
      <c r="M673" s="41">
        <f t="shared" si="196"/>
        <v>0</v>
      </c>
      <c r="N673" s="130">
        <f t="shared" si="197"/>
        <v>0</v>
      </c>
      <c r="O673" s="41"/>
      <c r="P673" s="41"/>
      <c r="Q673" s="41"/>
      <c r="R673" s="41"/>
      <c r="S673" s="41">
        <f t="shared" si="198"/>
        <v>0</v>
      </c>
      <c r="T673" s="130">
        <f t="shared" si="199"/>
        <v>0</v>
      </c>
      <c r="U673" s="41">
        <v>207</v>
      </c>
      <c r="V673" s="41"/>
      <c r="W673" s="41"/>
      <c r="X673" s="41">
        <v>207</v>
      </c>
      <c r="Y673" s="41">
        <f t="shared" si="200"/>
        <v>0</v>
      </c>
      <c r="Z673" s="130">
        <f t="shared" si="201"/>
        <v>0</v>
      </c>
      <c r="AE673" s="41"/>
      <c r="AF673" s="41"/>
      <c r="AG673" s="41"/>
      <c r="AH673" s="41"/>
      <c r="AJ673" s="281" t="e">
        <f t="shared" si="202"/>
        <v>#N/A</v>
      </c>
    </row>
    <row r="674" spans="1:36" ht="19.5" hidden="1" customHeight="1" outlineLevel="2">
      <c r="A674" s="45" t="s">
        <v>2740</v>
      </c>
      <c r="B674" s="121" t="s">
        <v>718</v>
      </c>
      <c r="C674" s="41">
        <f t="shared" si="192"/>
        <v>318</v>
      </c>
      <c r="D674" s="41">
        <f t="shared" si="192"/>
        <v>0</v>
      </c>
      <c r="E674" s="41">
        <f t="shared" si="192"/>
        <v>-6</v>
      </c>
      <c r="F674" s="41">
        <f t="shared" si="193"/>
        <v>312</v>
      </c>
      <c r="G674" s="41">
        <f t="shared" si="194"/>
        <v>-6</v>
      </c>
      <c r="H674" s="130">
        <f t="shared" si="195"/>
        <v>-1.8867924528301887</v>
      </c>
      <c r="I674" s="41">
        <v>276</v>
      </c>
      <c r="J674" s="41"/>
      <c r="K674" s="41">
        <f t="shared" si="205"/>
        <v>0</v>
      </c>
      <c r="L674" s="41">
        <f t="shared" si="191"/>
        <v>276</v>
      </c>
      <c r="M674" s="41">
        <f t="shared" si="196"/>
        <v>0</v>
      </c>
      <c r="N674" s="130">
        <f t="shared" si="197"/>
        <v>0</v>
      </c>
      <c r="O674" s="41"/>
      <c r="P674" s="41"/>
      <c r="Q674" s="41"/>
      <c r="R674" s="41"/>
      <c r="S674" s="41">
        <f t="shared" si="198"/>
        <v>0</v>
      </c>
      <c r="T674" s="130">
        <f t="shared" si="199"/>
        <v>0</v>
      </c>
      <c r="U674" s="41">
        <v>42</v>
      </c>
      <c r="V674" s="41"/>
      <c r="W674" s="41">
        <v>-6</v>
      </c>
      <c r="X674" s="41">
        <v>36</v>
      </c>
      <c r="Y674" s="41">
        <f t="shared" si="200"/>
        <v>-6</v>
      </c>
      <c r="Z674" s="130">
        <f t="shared" si="201"/>
        <v>-14.285714285714285</v>
      </c>
      <c r="AE674" s="41"/>
      <c r="AF674" s="41"/>
      <c r="AG674" s="41"/>
      <c r="AH674" s="41"/>
      <c r="AJ674" s="281" t="e">
        <f t="shared" si="202"/>
        <v>#N/A</v>
      </c>
    </row>
    <row r="675" spans="1:36" ht="19.5" hidden="1" customHeight="1" outlineLevel="2">
      <c r="A675" s="45" t="s">
        <v>2741</v>
      </c>
      <c r="B675" s="121" t="s">
        <v>719</v>
      </c>
      <c r="C675" s="41">
        <f t="shared" si="192"/>
        <v>117</v>
      </c>
      <c r="D675" s="41">
        <f t="shared" si="192"/>
        <v>0</v>
      </c>
      <c r="E675" s="41">
        <f t="shared" si="192"/>
        <v>0</v>
      </c>
      <c r="F675" s="41">
        <f t="shared" si="193"/>
        <v>117</v>
      </c>
      <c r="G675" s="41">
        <f t="shared" si="194"/>
        <v>0</v>
      </c>
      <c r="H675" s="130">
        <f t="shared" si="195"/>
        <v>0</v>
      </c>
      <c r="I675" s="41">
        <v>117</v>
      </c>
      <c r="J675" s="41"/>
      <c r="K675" s="41">
        <f t="shared" si="205"/>
        <v>0</v>
      </c>
      <c r="L675" s="41">
        <f t="shared" si="191"/>
        <v>117</v>
      </c>
      <c r="M675" s="41">
        <f t="shared" si="196"/>
        <v>0</v>
      </c>
      <c r="N675" s="130">
        <f t="shared" si="197"/>
        <v>0</v>
      </c>
      <c r="O675" s="41"/>
      <c r="P675" s="41"/>
      <c r="Q675" s="41"/>
      <c r="R675" s="41"/>
      <c r="S675" s="41">
        <f t="shared" si="198"/>
        <v>0</v>
      </c>
      <c r="T675" s="130">
        <f t="shared" si="199"/>
        <v>0</v>
      </c>
      <c r="U675" s="41">
        <v>0</v>
      </c>
      <c r="V675" s="41"/>
      <c r="W675" s="41"/>
      <c r="X675" s="41">
        <v>0</v>
      </c>
      <c r="Y675" s="41">
        <f t="shared" si="200"/>
        <v>0</v>
      </c>
      <c r="Z675" s="130">
        <f t="shared" si="201"/>
        <v>0</v>
      </c>
      <c r="AE675" s="41"/>
      <c r="AF675" s="41"/>
      <c r="AG675" s="41"/>
      <c r="AH675" s="41"/>
      <c r="AJ675" s="281" t="e">
        <f t="shared" si="202"/>
        <v>#N/A</v>
      </c>
    </row>
    <row r="676" spans="1:36" ht="19.5" hidden="1" customHeight="1" outlineLevel="2">
      <c r="A676" s="45" t="s">
        <v>2742</v>
      </c>
      <c r="B676" s="121" t="s">
        <v>960</v>
      </c>
      <c r="C676" s="41">
        <f t="shared" si="192"/>
        <v>70</v>
      </c>
      <c r="D676" s="41">
        <f t="shared" si="192"/>
        <v>0</v>
      </c>
      <c r="E676" s="41">
        <f t="shared" si="192"/>
        <v>0</v>
      </c>
      <c r="F676" s="41">
        <f t="shared" si="193"/>
        <v>70</v>
      </c>
      <c r="G676" s="41">
        <f t="shared" si="194"/>
        <v>0</v>
      </c>
      <c r="H676" s="130">
        <f t="shared" si="195"/>
        <v>0</v>
      </c>
      <c r="I676" s="41">
        <v>70</v>
      </c>
      <c r="J676" s="41"/>
      <c r="K676" s="41">
        <f t="shared" si="205"/>
        <v>0</v>
      </c>
      <c r="L676" s="41">
        <f t="shared" si="191"/>
        <v>70</v>
      </c>
      <c r="M676" s="41">
        <f t="shared" si="196"/>
        <v>0</v>
      </c>
      <c r="N676" s="130">
        <f t="shared" si="197"/>
        <v>0</v>
      </c>
      <c r="O676" s="41"/>
      <c r="P676" s="41"/>
      <c r="Q676" s="41"/>
      <c r="R676" s="41"/>
      <c r="S676" s="41">
        <f t="shared" si="198"/>
        <v>0</v>
      </c>
      <c r="T676" s="130">
        <f t="shared" si="199"/>
        <v>0</v>
      </c>
      <c r="U676" s="41">
        <v>0</v>
      </c>
      <c r="V676" s="41"/>
      <c r="W676" s="41"/>
      <c r="X676" s="41">
        <v>0</v>
      </c>
      <c r="Y676" s="41">
        <f t="shared" si="200"/>
        <v>0</v>
      </c>
      <c r="Z676" s="130">
        <f t="shared" si="201"/>
        <v>0</v>
      </c>
      <c r="AE676" s="41"/>
      <c r="AF676" s="41"/>
      <c r="AG676" s="41"/>
      <c r="AH676" s="41"/>
      <c r="AJ676" s="281" t="e">
        <f t="shared" si="202"/>
        <v>#N/A</v>
      </c>
    </row>
    <row r="677" spans="1:36" ht="19.5" hidden="1" customHeight="1" outlineLevel="1" collapsed="1">
      <c r="A677" s="43" t="s">
        <v>2743</v>
      </c>
      <c r="B677" s="121" t="s">
        <v>961</v>
      </c>
      <c r="C677" s="44">
        <f t="shared" si="192"/>
        <v>3427</v>
      </c>
      <c r="D677" s="44">
        <f t="shared" si="192"/>
        <v>200</v>
      </c>
      <c r="E677" s="44">
        <f t="shared" si="192"/>
        <v>-199</v>
      </c>
      <c r="F677" s="44">
        <f t="shared" si="193"/>
        <v>3428</v>
      </c>
      <c r="G677" s="44">
        <f t="shared" si="194"/>
        <v>1</v>
      </c>
      <c r="H677" s="131">
        <f t="shared" si="195"/>
        <v>2.918004085205719E-2</v>
      </c>
      <c r="I677" s="44">
        <f>SUM(I678:I689)</f>
        <v>3427</v>
      </c>
      <c r="J677" s="44">
        <f>SUM(J678:J689)</f>
        <v>200</v>
      </c>
      <c r="K677" s="44">
        <f>SUM(K678:K689)</f>
        <v>-200</v>
      </c>
      <c r="L677" s="44">
        <f t="shared" si="191"/>
        <v>3427</v>
      </c>
      <c r="M677" s="44">
        <f t="shared" si="196"/>
        <v>0</v>
      </c>
      <c r="N677" s="131">
        <f t="shared" si="197"/>
        <v>0</v>
      </c>
      <c r="O677" s="44">
        <f>SUM(O678:O689)</f>
        <v>0</v>
      </c>
      <c r="P677" s="44">
        <f>SUM(P678:P689)</f>
        <v>0</v>
      </c>
      <c r="Q677" s="44">
        <f>SUM(Q678:Q689)</f>
        <v>0</v>
      </c>
      <c r="R677" s="44">
        <f>SUM(R678:R689)</f>
        <v>0</v>
      </c>
      <c r="S677" s="44">
        <f t="shared" si="198"/>
        <v>0</v>
      </c>
      <c r="T677" s="131">
        <f t="shared" si="199"/>
        <v>0</v>
      </c>
      <c r="U677" s="44">
        <f>SUM(U678:U689)</f>
        <v>0</v>
      </c>
      <c r="V677" s="44">
        <f>SUM(V678:V689)</f>
        <v>0</v>
      </c>
      <c r="W677" s="44">
        <f>SUM(W678:W689)</f>
        <v>1</v>
      </c>
      <c r="X677" s="44">
        <f>SUM(X678:X689)</f>
        <v>1</v>
      </c>
      <c r="Y677" s="44">
        <f t="shared" si="200"/>
        <v>1</v>
      </c>
      <c r="Z677" s="131">
        <f t="shared" si="201"/>
        <v>0</v>
      </c>
      <c r="AE677" s="44">
        <f>SUM(AE678:AE689)</f>
        <v>-200</v>
      </c>
      <c r="AF677" s="44">
        <f>SUM(AF678:AF689)</f>
        <v>0</v>
      </c>
      <c r="AG677" s="44">
        <f>SUM(AG678:AG689)</f>
        <v>0</v>
      </c>
      <c r="AH677" s="44">
        <f>SUM(AH678:AH689)</f>
        <v>0</v>
      </c>
      <c r="AJ677" s="281" t="e">
        <f t="shared" si="202"/>
        <v>#N/A</v>
      </c>
    </row>
    <row r="678" spans="1:36" ht="19.5" hidden="1" customHeight="1" outlineLevel="2">
      <c r="A678" s="45" t="s">
        <v>2744</v>
      </c>
      <c r="B678" s="121" t="s">
        <v>962</v>
      </c>
      <c r="C678" s="41">
        <f t="shared" si="192"/>
        <v>2435</v>
      </c>
      <c r="D678" s="41">
        <f t="shared" si="192"/>
        <v>0</v>
      </c>
      <c r="E678" s="41">
        <f t="shared" si="192"/>
        <v>0</v>
      </c>
      <c r="F678" s="41">
        <f t="shared" si="193"/>
        <v>2435</v>
      </c>
      <c r="G678" s="41">
        <f t="shared" si="194"/>
        <v>0</v>
      </c>
      <c r="H678" s="130">
        <f t="shared" si="195"/>
        <v>0</v>
      </c>
      <c r="I678" s="41">
        <v>2435</v>
      </c>
      <c r="J678" s="41"/>
      <c r="K678" s="41">
        <f t="shared" ref="K678:K689" si="206">SUM(AE678:AH678)</f>
        <v>0</v>
      </c>
      <c r="L678" s="41">
        <f t="shared" si="191"/>
        <v>2435</v>
      </c>
      <c r="M678" s="41">
        <f t="shared" si="196"/>
        <v>0</v>
      </c>
      <c r="N678" s="130">
        <f t="shared" si="197"/>
        <v>0</v>
      </c>
      <c r="O678" s="41"/>
      <c r="P678" s="41"/>
      <c r="Q678" s="41"/>
      <c r="R678" s="41"/>
      <c r="S678" s="41">
        <f t="shared" si="198"/>
        <v>0</v>
      </c>
      <c r="T678" s="130">
        <f t="shared" si="199"/>
        <v>0</v>
      </c>
      <c r="U678" s="41"/>
      <c r="V678" s="41"/>
      <c r="W678" s="41"/>
      <c r="X678" s="41"/>
      <c r="Y678" s="41">
        <f t="shared" si="200"/>
        <v>0</v>
      </c>
      <c r="Z678" s="130">
        <f t="shared" si="201"/>
        <v>0</v>
      </c>
      <c r="AE678" s="41"/>
      <c r="AF678" s="41"/>
      <c r="AG678" s="41"/>
      <c r="AH678" s="41"/>
      <c r="AJ678" s="281" t="e">
        <f t="shared" si="202"/>
        <v>#N/A</v>
      </c>
    </row>
    <row r="679" spans="1:36" ht="19.5" hidden="1" customHeight="1" outlineLevel="2">
      <c r="A679" s="45" t="s">
        <v>2745</v>
      </c>
      <c r="B679" s="121" t="s">
        <v>963</v>
      </c>
      <c r="C679" s="41">
        <f t="shared" si="192"/>
        <v>737</v>
      </c>
      <c r="D679" s="41">
        <f t="shared" si="192"/>
        <v>0</v>
      </c>
      <c r="E679" s="41">
        <f t="shared" si="192"/>
        <v>0</v>
      </c>
      <c r="F679" s="41">
        <f t="shared" si="193"/>
        <v>737</v>
      </c>
      <c r="G679" s="41">
        <f t="shared" si="194"/>
        <v>0</v>
      </c>
      <c r="H679" s="130">
        <f t="shared" si="195"/>
        <v>0</v>
      </c>
      <c r="I679" s="41">
        <v>737</v>
      </c>
      <c r="J679" s="41"/>
      <c r="K679" s="41">
        <f t="shared" si="206"/>
        <v>0</v>
      </c>
      <c r="L679" s="41">
        <f t="shared" si="191"/>
        <v>737</v>
      </c>
      <c r="M679" s="41">
        <f t="shared" si="196"/>
        <v>0</v>
      </c>
      <c r="N679" s="130">
        <f t="shared" si="197"/>
        <v>0</v>
      </c>
      <c r="O679" s="41"/>
      <c r="P679" s="41"/>
      <c r="Q679" s="41"/>
      <c r="R679" s="41"/>
      <c r="S679" s="41">
        <f t="shared" si="198"/>
        <v>0</v>
      </c>
      <c r="T679" s="130">
        <f t="shared" si="199"/>
        <v>0</v>
      </c>
      <c r="U679" s="41"/>
      <c r="V679" s="41"/>
      <c r="W679" s="41"/>
      <c r="X679" s="41"/>
      <c r="Y679" s="41">
        <f t="shared" si="200"/>
        <v>0</v>
      </c>
      <c r="Z679" s="130">
        <f t="shared" si="201"/>
        <v>0</v>
      </c>
      <c r="AE679" s="41"/>
      <c r="AF679" s="41"/>
      <c r="AG679" s="41"/>
      <c r="AH679" s="41"/>
      <c r="AJ679" s="281" t="e">
        <f t="shared" si="202"/>
        <v>#N/A</v>
      </c>
    </row>
    <row r="680" spans="1:36" ht="19.5" hidden="1" customHeight="1" outlineLevel="2">
      <c r="A680" s="45" t="s">
        <v>2746</v>
      </c>
      <c r="B680" s="121" t="s">
        <v>964</v>
      </c>
      <c r="C680" s="41">
        <f t="shared" si="192"/>
        <v>0</v>
      </c>
      <c r="D680" s="41">
        <f t="shared" si="192"/>
        <v>0</v>
      </c>
      <c r="E680" s="41">
        <f t="shared" si="192"/>
        <v>0</v>
      </c>
      <c r="F680" s="41">
        <f t="shared" si="193"/>
        <v>0</v>
      </c>
      <c r="G680" s="41">
        <f t="shared" si="194"/>
        <v>0</v>
      </c>
      <c r="H680" s="130">
        <f t="shared" si="195"/>
        <v>0</v>
      </c>
      <c r="I680" s="41">
        <v>0</v>
      </c>
      <c r="J680" s="41"/>
      <c r="K680" s="41">
        <f t="shared" si="206"/>
        <v>0</v>
      </c>
      <c r="L680" s="41">
        <f t="shared" si="191"/>
        <v>0</v>
      </c>
      <c r="M680" s="41">
        <f t="shared" si="196"/>
        <v>0</v>
      </c>
      <c r="N680" s="130">
        <f t="shared" si="197"/>
        <v>0</v>
      </c>
      <c r="O680" s="41"/>
      <c r="P680" s="41"/>
      <c r="Q680" s="41"/>
      <c r="R680" s="41"/>
      <c r="S680" s="41">
        <f t="shared" si="198"/>
        <v>0</v>
      </c>
      <c r="T680" s="130">
        <f t="shared" si="199"/>
        <v>0</v>
      </c>
      <c r="U680" s="41"/>
      <c r="V680" s="41"/>
      <c r="W680" s="41"/>
      <c r="X680" s="41"/>
      <c r="Y680" s="41">
        <f t="shared" si="200"/>
        <v>0</v>
      </c>
      <c r="Z680" s="130">
        <f t="shared" si="201"/>
        <v>0</v>
      </c>
      <c r="AE680" s="41"/>
      <c r="AF680" s="41"/>
      <c r="AG680" s="41"/>
      <c r="AH680" s="41"/>
      <c r="AJ680" s="281" t="e">
        <f t="shared" si="202"/>
        <v>#N/A</v>
      </c>
    </row>
    <row r="681" spans="1:36" ht="19.5" hidden="1" customHeight="1" outlineLevel="2">
      <c r="A681" s="45" t="s">
        <v>2747</v>
      </c>
      <c r="B681" s="121" t="s">
        <v>965</v>
      </c>
      <c r="C681" s="41">
        <f t="shared" si="192"/>
        <v>0</v>
      </c>
      <c r="D681" s="41">
        <f t="shared" si="192"/>
        <v>0</v>
      </c>
      <c r="E681" s="41">
        <f t="shared" si="192"/>
        <v>0</v>
      </c>
      <c r="F681" s="41">
        <f t="shared" si="193"/>
        <v>0</v>
      </c>
      <c r="G681" s="41">
        <f t="shared" si="194"/>
        <v>0</v>
      </c>
      <c r="H681" s="130">
        <f t="shared" si="195"/>
        <v>0</v>
      </c>
      <c r="I681" s="41">
        <v>0</v>
      </c>
      <c r="J681" s="41"/>
      <c r="K681" s="41">
        <f t="shared" si="206"/>
        <v>0</v>
      </c>
      <c r="L681" s="41">
        <f t="shared" si="191"/>
        <v>0</v>
      </c>
      <c r="M681" s="41">
        <f t="shared" si="196"/>
        <v>0</v>
      </c>
      <c r="N681" s="130">
        <f t="shared" si="197"/>
        <v>0</v>
      </c>
      <c r="O681" s="41"/>
      <c r="P681" s="41"/>
      <c r="Q681" s="41"/>
      <c r="R681" s="41"/>
      <c r="S681" s="41">
        <f t="shared" si="198"/>
        <v>0</v>
      </c>
      <c r="T681" s="130">
        <f t="shared" si="199"/>
        <v>0</v>
      </c>
      <c r="U681" s="41"/>
      <c r="V681" s="41"/>
      <c r="W681" s="41"/>
      <c r="X681" s="41"/>
      <c r="Y681" s="41">
        <f t="shared" si="200"/>
        <v>0</v>
      </c>
      <c r="Z681" s="130">
        <f t="shared" si="201"/>
        <v>0</v>
      </c>
      <c r="AE681" s="41"/>
      <c r="AF681" s="41"/>
      <c r="AG681" s="41"/>
      <c r="AH681" s="41"/>
      <c r="AJ681" s="281" t="e">
        <f t="shared" si="202"/>
        <v>#N/A</v>
      </c>
    </row>
    <row r="682" spans="1:36" ht="19.5" hidden="1" customHeight="1" outlineLevel="2">
      <c r="A682" s="45" t="s">
        <v>2748</v>
      </c>
      <c r="B682" s="121" t="s">
        <v>966</v>
      </c>
      <c r="C682" s="41">
        <f t="shared" si="192"/>
        <v>17</v>
      </c>
      <c r="D682" s="41">
        <f t="shared" si="192"/>
        <v>0</v>
      </c>
      <c r="E682" s="41">
        <f t="shared" si="192"/>
        <v>0</v>
      </c>
      <c r="F682" s="41">
        <f t="shared" si="193"/>
        <v>17</v>
      </c>
      <c r="G682" s="41">
        <f t="shared" si="194"/>
        <v>0</v>
      </c>
      <c r="H682" s="130">
        <f t="shared" si="195"/>
        <v>0</v>
      </c>
      <c r="I682" s="41">
        <v>17</v>
      </c>
      <c r="J682" s="41"/>
      <c r="K682" s="41">
        <f t="shared" si="206"/>
        <v>0</v>
      </c>
      <c r="L682" s="41">
        <f t="shared" si="191"/>
        <v>17</v>
      </c>
      <c r="M682" s="41">
        <f t="shared" si="196"/>
        <v>0</v>
      </c>
      <c r="N682" s="130">
        <f t="shared" si="197"/>
        <v>0</v>
      </c>
      <c r="O682" s="41"/>
      <c r="P682" s="41"/>
      <c r="Q682" s="41"/>
      <c r="R682" s="41"/>
      <c r="S682" s="41">
        <f t="shared" si="198"/>
        <v>0</v>
      </c>
      <c r="T682" s="130">
        <f t="shared" si="199"/>
        <v>0</v>
      </c>
      <c r="U682" s="41"/>
      <c r="V682" s="41"/>
      <c r="W682" s="41"/>
      <c r="X682" s="41"/>
      <c r="Y682" s="41">
        <f t="shared" si="200"/>
        <v>0</v>
      </c>
      <c r="Z682" s="130">
        <f t="shared" si="201"/>
        <v>0</v>
      </c>
      <c r="AE682" s="41"/>
      <c r="AF682" s="41"/>
      <c r="AG682" s="41"/>
      <c r="AH682" s="41"/>
      <c r="AJ682" s="281" t="e">
        <f t="shared" si="202"/>
        <v>#N/A</v>
      </c>
    </row>
    <row r="683" spans="1:36" ht="19.5" hidden="1" customHeight="1" outlineLevel="2">
      <c r="A683" s="45" t="s">
        <v>2749</v>
      </c>
      <c r="B683" s="121" t="s">
        <v>967</v>
      </c>
      <c r="C683" s="41">
        <f t="shared" si="192"/>
        <v>0</v>
      </c>
      <c r="D683" s="41">
        <f t="shared" si="192"/>
        <v>0</v>
      </c>
      <c r="E683" s="41">
        <f t="shared" si="192"/>
        <v>0</v>
      </c>
      <c r="F683" s="41">
        <f t="shared" si="193"/>
        <v>0</v>
      </c>
      <c r="G683" s="41">
        <f t="shared" si="194"/>
        <v>0</v>
      </c>
      <c r="H683" s="130">
        <f t="shared" si="195"/>
        <v>0</v>
      </c>
      <c r="I683" s="41">
        <v>0</v>
      </c>
      <c r="J683" s="41"/>
      <c r="K683" s="41">
        <f t="shared" si="206"/>
        <v>0</v>
      </c>
      <c r="L683" s="41">
        <f t="shared" si="191"/>
        <v>0</v>
      </c>
      <c r="M683" s="41">
        <f t="shared" si="196"/>
        <v>0</v>
      </c>
      <c r="N683" s="130">
        <f t="shared" si="197"/>
        <v>0</v>
      </c>
      <c r="O683" s="41"/>
      <c r="P683" s="41"/>
      <c r="Q683" s="41"/>
      <c r="R683" s="41"/>
      <c r="S683" s="41">
        <f t="shared" si="198"/>
        <v>0</v>
      </c>
      <c r="T683" s="130">
        <f t="shared" si="199"/>
        <v>0</v>
      </c>
      <c r="U683" s="41"/>
      <c r="V683" s="41"/>
      <c r="W683" s="41"/>
      <c r="X683" s="41"/>
      <c r="Y683" s="41">
        <f t="shared" si="200"/>
        <v>0</v>
      </c>
      <c r="Z683" s="130">
        <f t="shared" si="201"/>
        <v>0</v>
      </c>
      <c r="AE683" s="41"/>
      <c r="AF683" s="41"/>
      <c r="AG683" s="41"/>
      <c r="AH683" s="41"/>
      <c r="AJ683" s="281" t="e">
        <f t="shared" si="202"/>
        <v>#N/A</v>
      </c>
    </row>
    <row r="684" spans="1:36" ht="19.5" hidden="1" customHeight="1" outlineLevel="2">
      <c r="A684" s="45" t="s">
        <v>2750</v>
      </c>
      <c r="B684" s="121" t="s">
        <v>968</v>
      </c>
      <c r="C684" s="41">
        <f t="shared" si="192"/>
        <v>238</v>
      </c>
      <c r="D684" s="41">
        <f t="shared" si="192"/>
        <v>200</v>
      </c>
      <c r="E684" s="41">
        <f t="shared" si="192"/>
        <v>-200</v>
      </c>
      <c r="F684" s="41">
        <f t="shared" si="193"/>
        <v>238</v>
      </c>
      <c r="G684" s="41">
        <f t="shared" si="194"/>
        <v>0</v>
      </c>
      <c r="H684" s="130">
        <f t="shared" si="195"/>
        <v>0</v>
      </c>
      <c r="I684" s="41">
        <v>238</v>
      </c>
      <c r="J684" s="41">
        <v>200</v>
      </c>
      <c r="K684" s="41">
        <f t="shared" si="206"/>
        <v>-200</v>
      </c>
      <c r="L684" s="41">
        <f t="shared" si="191"/>
        <v>238</v>
      </c>
      <c r="M684" s="41">
        <f t="shared" si="196"/>
        <v>0</v>
      </c>
      <c r="N684" s="130">
        <f t="shared" si="197"/>
        <v>0</v>
      </c>
      <c r="O684" s="41"/>
      <c r="P684" s="41"/>
      <c r="Q684" s="41"/>
      <c r="R684" s="41"/>
      <c r="S684" s="41">
        <f t="shared" si="198"/>
        <v>0</v>
      </c>
      <c r="T684" s="130">
        <f t="shared" si="199"/>
        <v>0</v>
      </c>
      <c r="U684" s="41"/>
      <c r="V684" s="41"/>
      <c r="W684" s="41"/>
      <c r="X684" s="41"/>
      <c r="Y684" s="41">
        <f t="shared" si="200"/>
        <v>0</v>
      </c>
      <c r="Z684" s="130">
        <f t="shared" si="201"/>
        <v>0</v>
      </c>
      <c r="AE684" s="41">
        <v>-200</v>
      </c>
      <c r="AF684" s="41"/>
      <c r="AG684" s="41"/>
      <c r="AH684" s="41"/>
      <c r="AJ684" s="281" t="e">
        <f t="shared" si="202"/>
        <v>#N/A</v>
      </c>
    </row>
    <row r="685" spans="1:36" ht="19.5" hidden="1" customHeight="1" outlineLevel="2">
      <c r="A685" s="45" t="s">
        <v>2751</v>
      </c>
      <c r="B685" s="121" t="s">
        <v>969</v>
      </c>
      <c r="C685" s="41">
        <f t="shared" si="192"/>
        <v>0</v>
      </c>
      <c r="D685" s="41">
        <f t="shared" si="192"/>
        <v>0</v>
      </c>
      <c r="E685" s="41">
        <f t="shared" si="192"/>
        <v>0</v>
      </c>
      <c r="F685" s="41">
        <f t="shared" si="193"/>
        <v>0</v>
      </c>
      <c r="G685" s="41">
        <f t="shared" si="194"/>
        <v>0</v>
      </c>
      <c r="H685" s="130">
        <f t="shared" si="195"/>
        <v>0</v>
      </c>
      <c r="I685" s="41">
        <v>0</v>
      </c>
      <c r="J685" s="41"/>
      <c r="K685" s="41">
        <f t="shared" si="206"/>
        <v>0</v>
      </c>
      <c r="L685" s="41">
        <f t="shared" si="191"/>
        <v>0</v>
      </c>
      <c r="M685" s="41">
        <f t="shared" si="196"/>
        <v>0</v>
      </c>
      <c r="N685" s="130">
        <f t="shared" si="197"/>
        <v>0</v>
      </c>
      <c r="O685" s="41"/>
      <c r="P685" s="41"/>
      <c r="Q685" s="41"/>
      <c r="R685" s="41"/>
      <c r="S685" s="41">
        <f t="shared" si="198"/>
        <v>0</v>
      </c>
      <c r="T685" s="130">
        <f t="shared" si="199"/>
        <v>0</v>
      </c>
      <c r="U685" s="41"/>
      <c r="V685" s="41"/>
      <c r="W685" s="41"/>
      <c r="X685" s="41"/>
      <c r="Y685" s="41">
        <f t="shared" si="200"/>
        <v>0</v>
      </c>
      <c r="Z685" s="130">
        <f t="shared" si="201"/>
        <v>0</v>
      </c>
      <c r="AE685" s="41"/>
      <c r="AF685" s="41"/>
      <c r="AG685" s="41"/>
      <c r="AH685" s="41"/>
      <c r="AJ685" s="281" t="e">
        <f t="shared" si="202"/>
        <v>#N/A</v>
      </c>
    </row>
    <row r="686" spans="1:36" ht="19.5" hidden="1" customHeight="1" outlineLevel="2">
      <c r="A686" s="45" t="s">
        <v>2752</v>
      </c>
      <c r="B686" s="121" t="s">
        <v>970</v>
      </c>
      <c r="C686" s="41">
        <f t="shared" si="192"/>
        <v>0</v>
      </c>
      <c r="D686" s="41">
        <f t="shared" si="192"/>
        <v>0</v>
      </c>
      <c r="E686" s="41">
        <f t="shared" si="192"/>
        <v>0</v>
      </c>
      <c r="F686" s="41">
        <f t="shared" si="193"/>
        <v>0</v>
      </c>
      <c r="G686" s="41">
        <f t="shared" si="194"/>
        <v>0</v>
      </c>
      <c r="H686" s="130">
        <f t="shared" si="195"/>
        <v>0</v>
      </c>
      <c r="I686" s="41">
        <v>0</v>
      </c>
      <c r="J686" s="41"/>
      <c r="K686" s="41">
        <f t="shared" si="206"/>
        <v>0</v>
      </c>
      <c r="L686" s="41">
        <f t="shared" si="191"/>
        <v>0</v>
      </c>
      <c r="M686" s="41">
        <f t="shared" si="196"/>
        <v>0</v>
      </c>
      <c r="N686" s="130">
        <f t="shared" si="197"/>
        <v>0</v>
      </c>
      <c r="O686" s="41"/>
      <c r="P686" s="41"/>
      <c r="Q686" s="41"/>
      <c r="R686" s="41"/>
      <c r="S686" s="41">
        <f t="shared" si="198"/>
        <v>0</v>
      </c>
      <c r="T686" s="130">
        <f t="shared" si="199"/>
        <v>0</v>
      </c>
      <c r="U686" s="41"/>
      <c r="V686" s="41"/>
      <c r="W686" s="41"/>
      <c r="X686" s="41"/>
      <c r="Y686" s="41">
        <f t="shared" si="200"/>
        <v>0</v>
      </c>
      <c r="Z686" s="130">
        <f t="shared" si="201"/>
        <v>0</v>
      </c>
      <c r="AE686" s="41"/>
      <c r="AF686" s="41"/>
      <c r="AG686" s="41"/>
      <c r="AH686" s="41"/>
      <c r="AJ686" s="281" t="e">
        <f t="shared" si="202"/>
        <v>#N/A</v>
      </c>
    </row>
    <row r="687" spans="1:36" ht="19.5" hidden="1" customHeight="1" outlineLevel="2">
      <c r="A687" s="45" t="s">
        <v>2753</v>
      </c>
      <c r="B687" s="121" t="s">
        <v>971</v>
      </c>
      <c r="C687" s="41">
        <f t="shared" si="192"/>
        <v>0</v>
      </c>
      <c r="D687" s="41">
        <f t="shared" si="192"/>
        <v>0</v>
      </c>
      <c r="E687" s="41">
        <f t="shared" si="192"/>
        <v>0</v>
      </c>
      <c r="F687" s="41">
        <f t="shared" si="193"/>
        <v>0</v>
      </c>
      <c r="G687" s="41">
        <f t="shared" si="194"/>
        <v>0</v>
      </c>
      <c r="H687" s="130">
        <f t="shared" si="195"/>
        <v>0</v>
      </c>
      <c r="I687" s="41">
        <v>0</v>
      </c>
      <c r="J687" s="41"/>
      <c r="K687" s="41">
        <f t="shared" si="206"/>
        <v>0</v>
      </c>
      <c r="L687" s="41">
        <f t="shared" si="191"/>
        <v>0</v>
      </c>
      <c r="M687" s="41">
        <f t="shared" si="196"/>
        <v>0</v>
      </c>
      <c r="N687" s="130">
        <f t="shared" si="197"/>
        <v>0</v>
      </c>
      <c r="O687" s="41"/>
      <c r="P687" s="41"/>
      <c r="Q687" s="41"/>
      <c r="R687" s="41"/>
      <c r="S687" s="41">
        <f t="shared" si="198"/>
        <v>0</v>
      </c>
      <c r="T687" s="130">
        <f t="shared" si="199"/>
        <v>0</v>
      </c>
      <c r="U687" s="41"/>
      <c r="V687" s="41"/>
      <c r="W687" s="41"/>
      <c r="X687" s="41"/>
      <c r="Y687" s="41">
        <f t="shared" si="200"/>
        <v>0</v>
      </c>
      <c r="Z687" s="130">
        <f t="shared" si="201"/>
        <v>0</v>
      </c>
      <c r="AE687" s="41"/>
      <c r="AF687" s="41"/>
      <c r="AG687" s="41"/>
      <c r="AH687" s="41"/>
      <c r="AJ687" s="281" t="e">
        <f t="shared" si="202"/>
        <v>#N/A</v>
      </c>
    </row>
    <row r="688" spans="1:36" ht="19.5" hidden="1" customHeight="1" outlineLevel="2">
      <c r="A688" s="45" t="s">
        <v>2754</v>
      </c>
      <c r="B688" s="121" t="s">
        <v>972</v>
      </c>
      <c r="C688" s="41">
        <f t="shared" si="192"/>
        <v>0</v>
      </c>
      <c r="D688" s="41">
        <f t="shared" si="192"/>
        <v>0</v>
      </c>
      <c r="E688" s="41">
        <f t="shared" si="192"/>
        <v>0</v>
      </c>
      <c r="F688" s="41">
        <f t="shared" si="193"/>
        <v>0</v>
      </c>
      <c r="G688" s="41">
        <f t="shared" si="194"/>
        <v>0</v>
      </c>
      <c r="H688" s="130">
        <f t="shared" si="195"/>
        <v>0</v>
      </c>
      <c r="I688" s="41">
        <v>0</v>
      </c>
      <c r="J688" s="41"/>
      <c r="K688" s="41">
        <f t="shared" si="206"/>
        <v>0</v>
      </c>
      <c r="L688" s="41">
        <f t="shared" si="191"/>
        <v>0</v>
      </c>
      <c r="M688" s="41">
        <f t="shared" si="196"/>
        <v>0</v>
      </c>
      <c r="N688" s="130">
        <f t="shared" si="197"/>
        <v>0</v>
      </c>
      <c r="O688" s="41"/>
      <c r="P688" s="41"/>
      <c r="Q688" s="41"/>
      <c r="R688" s="41"/>
      <c r="S688" s="41">
        <f t="shared" si="198"/>
        <v>0</v>
      </c>
      <c r="T688" s="130">
        <f t="shared" si="199"/>
        <v>0</v>
      </c>
      <c r="U688" s="41"/>
      <c r="V688" s="41"/>
      <c r="W688" s="41"/>
      <c r="X688" s="41"/>
      <c r="Y688" s="41">
        <f t="shared" si="200"/>
        <v>0</v>
      </c>
      <c r="Z688" s="130">
        <f t="shared" si="201"/>
        <v>0</v>
      </c>
      <c r="AE688" s="41"/>
      <c r="AF688" s="41"/>
      <c r="AG688" s="41"/>
      <c r="AH688" s="41"/>
      <c r="AJ688" s="281" t="e">
        <f t="shared" si="202"/>
        <v>#N/A</v>
      </c>
    </row>
    <row r="689" spans="1:36" ht="19.5" hidden="1" customHeight="1" outlineLevel="2">
      <c r="A689" s="45" t="s">
        <v>2755</v>
      </c>
      <c r="B689" s="121" t="s">
        <v>973</v>
      </c>
      <c r="C689" s="41">
        <f t="shared" si="192"/>
        <v>0</v>
      </c>
      <c r="D689" s="41">
        <f t="shared" si="192"/>
        <v>0</v>
      </c>
      <c r="E689" s="41">
        <f t="shared" si="192"/>
        <v>1</v>
      </c>
      <c r="F689" s="41">
        <f t="shared" si="193"/>
        <v>1</v>
      </c>
      <c r="G689" s="41">
        <f t="shared" si="194"/>
        <v>1</v>
      </c>
      <c r="H689" s="130">
        <f t="shared" si="195"/>
        <v>0</v>
      </c>
      <c r="I689" s="41">
        <v>0</v>
      </c>
      <c r="J689" s="41"/>
      <c r="K689" s="41">
        <f t="shared" si="206"/>
        <v>0</v>
      </c>
      <c r="L689" s="41">
        <f t="shared" si="191"/>
        <v>0</v>
      </c>
      <c r="M689" s="41">
        <f t="shared" si="196"/>
        <v>0</v>
      </c>
      <c r="N689" s="130">
        <f t="shared" si="197"/>
        <v>0</v>
      </c>
      <c r="O689" s="41"/>
      <c r="P689" s="41"/>
      <c r="Q689" s="41"/>
      <c r="R689" s="41"/>
      <c r="S689" s="41">
        <f t="shared" si="198"/>
        <v>0</v>
      </c>
      <c r="T689" s="130">
        <f t="shared" si="199"/>
        <v>0</v>
      </c>
      <c r="U689" s="41"/>
      <c r="V689" s="41"/>
      <c r="W689" s="41">
        <v>1</v>
      </c>
      <c r="X689" s="41">
        <v>1</v>
      </c>
      <c r="Y689" s="41">
        <f t="shared" si="200"/>
        <v>1</v>
      </c>
      <c r="Z689" s="130">
        <f t="shared" si="201"/>
        <v>0</v>
      </c>
      <c r="AE689" s="41"/>
      <c r="AF689" s="41"/>
      <c r="AG689" s="41"/>
      <c r="AH689" s="41"/>
      <c r="AJ689" s="281" t="e">
        <f t="shared" si="202"/>
        <v>#N/A</v>
      </c>
    </row>
    <row r="690" spans="1:36" ht="19.5" hidden="1" customHeight="1" outlineLevel="1" collapsed="1">
      <c r="A690" s="43" t="s">
        <v>2756</v>
      </c>
      <c r="B690" s="121" t="s">
        <v>974</v>
      </c>
      <c r="C690" s="44">
        <f t="shared" si="192"/>
        <v>2064</v>
      </c>
      <c r="D690" s="44">
        <f t="shared" si="192"/>
        <v>0</v>
      </c>
      <c r="E690" s="44">
        <f t="shared" si="192"/>
        <v>10</v>
      </c>
      <c r="F690" s="44">
        <f t="shared" si="193"/>
        <v>2074</v>
      </c>
      <c r="G690" s="44">
        <f t="shared" si="194"/>
        <v>10</v>
      </c>
      <c r="H690" s="131">
        <f t="shared" si="195"/>
        <v>0.48449612403100772</v>
      </c>
      <c r="I690" s="44">
        <f>SUM(I691:I693)</f>
        <v>1946</v>
      </c>
      <c r="J690" s="44">
        <f>SUM(J691:J693)</f>
        <v>0</v>
      </c>
      <c r="K690" s="44">
        <f>SUM(K691:K693)</f>
        <v>0</v>
      </c>
      <c r="L690" s="44">
        <f t="shared" si="191"/>
        <v>1946</v>
      </c>
      <c r="M690" s="44">
        <f t="shared" si="196"/>
        <v>0</v>
      </c>
      <c r="N690" s="131">
        <f t="shared" si="197"/>
        <v>0</v>
      </c>
      <c r="O690" s="44">
        <f>SUM(O691:O693)</f>
        <v>0</v>
      </c>
      <c r="P690" s="44">
        <f>SUM(P691:P693)</f>
        <v>0</v>
      </c>
      <c r="Q690" s="44">
        <f>SUM(Q691:Q693)</f>
        <v>0</v>
      </c>
      <c r="R690" s="44">
        <f>SUM(R691:R693)</f>
        <v>0</v>
      </c>
      <c r="S690" s="44">
        <f t="shared" si="198"/>
        <v>0</v>
      </c>
      <c r="T690" s="131">
        <f t="shared" si="199"/>
        <v>0</v>
      </c>
      <c r="U690" s="44">
        <f>SUM(U691:U693)</f>
        <v>118</v>
      </c>
      <c r="V690" s="44">
        <f>SUM(V691:V693)</f>
        <v>0</v>
      </c>
      <c r="W690" s="44">
        <f>SUM(W691:W693)</f>
        <v>10</v>
      </c>
      <c r="X690" s="44">
        <f>SUM(X691:X693)</f>
        <v>128</v>
      </c>
      <c r="Y690" s="44">
        <f t="shared" si="200"/>
        <v>10</v>
      </c>
      <c r="Z690" s="131">
        <f t="shared" si="201"/>
        <v>8.4745762711864394</v>
      </c>
      <c r="AE690" s="44">
        <f>SUM(AE691:AE693)</f>
        <v>0</v>
      </c>
      <c r="AF690" s="44">
        <f>SUM(AF691:AF693)</f>
        <v>0</v>
      </c>
      <c r="AG690" s="44">
        <f>SUM(AG691:AG693)</f>
        <v>0</v>
      </c>
      <c r="AH690" s="44">
        <f>SUM(AH691:AH693)</f>
        <v>0</v>
      </c>
      <c r="AJ690" s="281" t="e">
        <f t="shared" si="202"/>
        <v>#N/A</v>
      </c>
    </row>
    <row r="691" spans="1:36" ht="19.5" hidden="1" customHeight="1" outlineLevel="2">
      <c r="A691" s="45" t="s">
        <v>2757</v>
      </c>
      <c r="B691" s="121" t="s">
        <v>975</v>
      </c>
      <c r="C691" s="41">
        <f t="shared" si="192"/>
        <v>100</v>
      </c>
      <c r="D691" s="41">
        <f t="shared" si="192"/>
        <v>0</v>
      </c>
      <c r="E691" s="41">
        <f t="shared" si="192"/>
        <v>0</v>
      </c>
      <c r="F691" s="41">
        <f t="shared" si="193"/>
        <v>100</v>
      </c>
      <c r="G691" s="41">
        <f t="shared" si="194"/>
        <v>0</v>
      </c>
      <c r="H691" s="130">
        <f t="shared" si="195"/>
        <v>0</v>
      </c>
      <c r="I691" s="41">
        <v>0</v>
      </c>
      <c r="J691" s="41"/>
      <c r="K691" s="41">
        <f t="shared" ref="K691:K693" si="207">SUM(AE691:AH691)</f>
        <v>0</v>
      </c>
      <c r="L691" s="41">
        <f t="shared" si="191"/>
        <v>0</v>
      </c>
      <c r="M691" s="41">
        <f t="shared" si="196"/>
        <v>0</v>
      </c>
      <c r="N691" s="130">
        <f t="shared" si="197"/>
        <v>0</v>
      </c>
      <c r="O691" s="41"/>
      <c r="P691" s="41"/>
      <c r="Q691" s="41"/>
      <c r="R691" s="41"/>
      <c r="S691" s="41">
        <f t="shared" si="198"/>
        <v>0</v>
      </c>
      <c r="T691" s="130">
        <f t="shared" si="199"/>
        <v>0</v>
      </c>
      <c r="U691" s="41">
        <v>100</v>
      </c>
      <c r="V691" s="41"/>
      <c r="W691" s="41"/>
      <c r="X691" s="41">
        <v>100</v>
      </c>
      <c r="Y691" s="41">
        <f t="shared" si="200"/>
        <v>0</v>
      </c>
      <c r="Z691" s="130">
        <f t="shared" si="201"/>
        <v>0</v>
      </c>
      <c r="AE691" s="41"/>
      <c r="AF691" s="41"/>
      <c r="AG691" s="41"/>
      <c r="AH691" s="41"/>
      <c r="AJ691" s="281" t="e">
        <f t="shared" si="202"/>
        <v>#N/A</v>
      </c>
    </row>
    <row r="692" spans="1:36" ht="19.5" hidden="1" customHeight="1" outlineLevel="2">
      <c r="A692" s="45" t="s">
        <v>2758</v>
      </c>
      <c r="B692" s="121" t="s">
        <v>976</v>
      </c>
      <c r="C692" s="41">
        <f t="shared" si="192"/>
        <v>513</v>
      </c>
      <c r="D692" s="41">
        <f t="shared" si="192"/>
        <v>0</v>
      </c>
      <c r="E692" s="41">
        <f t="shared" si="192"/>
        <v>0</v>
      </c>
      <c r="F692" s="41">
        <f t="shared" si="193"/>
        <v>513</v>
      </c>
      <c r="G692" s="41">
        <f t="shared" si="194"/>
        <v>0</v>
      </c>
      <c r="H692" s="130">
        <f t="shared" si="195"/>
        <v>0</v>
      </c>
      <c r="I692" s="41">
        <v>513</v>
      </c>
      <c r="J692" s="41"/>
      <c r="K692" s="41">
        <f t="shared" si="207"/>
        <v>0</v>
      </c>
      <c r="L692" s="41">
        <f t="shared" si="191"/>
        <v>513</v>
      </c>
      <c r="M692" s="41">
        <f t="shared" si="196"/>
        <v>0</v>
      </c>
      <c r="N692" s="130">
        <f t="shared" si="197"/>
        <v>0</v>
      </c>
      <c r="O692" s="41"/>
      <c r="P692" s="41"/>
      <c r="Q692" s="41"/>
      <c r="R692" s="41"/>
      <c r="S692" s="41">
        <f t="shared" si="198"/>
        <v>0</v>
      </c>
      <c r="T692" s="130">
        <f t="shared" si="199"/>
        <v>0</v>
      </c>
      <c r="U692" s="41">
        <v>0</v>
      </c>
      <c r="V692" s="41"/>
      <c r="W692" s="41"/>
      <c r="X692" s="41">
        <v>0</v>
      </c>
      <c r="Y692" s="41">
        <f t="shared" si="200"/>
        <v>0</v>
      </c>
      <c r="Z692" s="130">
        <f t="shared" si="201"/>
        <v>0</v>
      </c>
      <c r="AE692" s="41"/>
      <c r="AF692" s="41"/>
      <c r="AG692" s="41"/>
      <c r="AH692" s="41"/>
      <c r="AJ692" s="281" t="e">
        <f t="shared" si="202"/>
        <v>#N/A</v>
      </c>
    </row>
    <row r="693" spans="1:36" ht="19.5" hidden="1" customHeight="1" outlineLevel="2">
      <c r="A693" s="45" t="s">
        <v>2759</v>
      </c>
      <c r="B693" s="121" t="s">
        <v>977</v>
      </c>
      <c r="C693" s="41">
        <f t="shared" si="192"/>
        <v>1451</v>
      </c>
      <c r="D693" s="41">
        <f t="shared" si="192"/>
        <v>0</v>
      </c>
      <c r="E693" s="41">
        <f t="shared" si="192"/>
        <v>10</v>
      </c>
      <c r="F693" s="41">
        <f t="shared" si="193"/>
        <v>1461</v>
      </c>
      <c r="G693" s="41">
        <f t="shared" si="194"/>
        <v>10</v>
      </c>
      <c r="H693" s="130">
        <f t="shared" si="195"/>
        <v>0.68917987594762231</v>
      </c>
      <c r="I693" s="41">
        <v>1433</v>
      </c>
      <c r="J693" s="41"/>
      <c r="K693" s="41">
        <f t="shared" si="207"/>
        <v>0</v>
      </c>
      <c r="L693" s="41">
        <f t="shared" si="191"/>
        <v>1433</v>
      </c>
      <c r="M693" s="41">
        <f t="shared" si="196"/>
        <v>0</v>
      </c>
      <c r="N693" s="130">
        <f t="shared" si="197"/>
        <v>0</v>
      </c>
      <c r="O693" s="41"/>
      <c r="P693" s="41"/>
      <c r="Q693" s="41"/>
      <c r="R693" s="41"/>
      <c r="S693" s="41">
        <f t="shared" si="198"/>
        <v>0</v>
      </c>
      <c r="T693" s="130">
        <f t="shared" si="199"/>
        <v>0</v>
      </c>
      <c r="U693" s="41">
        <v>18</v>
      </c>
      <c r="V693" s="41"/>
      <c r="W693" s="41">
        <v>10</v>
      </c>
      <c r="X693" s="41">
        <v>28</v>
      </c>
      <c r="Y693" s="41">
        <f t="shared" si="200"/>
        <v>10</v>
      </c>
      <c r="Z693" s="130">
        <f t="shared" si="201"/>
        <v>55.555555555555557</v>
      </c>
      <c r="AE693" s="41"/>
      <c r="AF693" s="41"/>
      <c r="AG693" s="41"/>
      <c r="AH693" s="41"/>
      <c r="AJ693" s="281" t="e">
        <f t="shared" si="202"/>
        <v>#N/A</v>
      </c>
    </row>
    <row r="694" spans="1:36" ht="19.5" hidden="1" customHeight="1" outlineLevel="1" collapsed="1">
      <c r="A694" s="43" t="s">
        <v>2760</v>
      </c>
      <c r="B694" s="121" t="s">
        <v>978</v>
      </c>
      <c r="C694" s="44">
        <f t="shared" si="192"/>
        <v>14021</v>
      </c>
      <c r="D694" s="44">
        <f t="shared" si="192"/>
        <v>0</v>
      </c>
      <c r="E694" s="44">
        <f t="shared" si="192"/>
        <v>-55</v>
      </c>
      <c r="F694" s="44">
        <f t="shared" si="193"/>
        <v>13966</v>
      </c>
      <c r="G694" s="44">
        <f t="shared" si="194"/>
        <v>-55</v>
      </c>
      <c r="H694" s="131">
        <f t="shared" si="195"/>
        <v>-0.39226873974752163</v>
      </c>
      <c r="I694" s="44">
        <f>SUM(I695:I705)</f>
        <v>13942</v>
      </c>
      <c r="J694" s="44">
        <f>SUM(J695:J705)</f>
        <v>0</v>
      </c>
      <c r="K694" s="44">
        <f>SUM(K695:K705)</f>
        <v>-60</v>
      </c>
      <c r="L694" s="44">
        <f t="shared" si="191"/>
        <v>13882</v>
      </c>
      <c r="M694" s="44">
        <f t="shared" si="196"/>
        <v>-60</v>
      </c>
      <c r="N694" s="131">
        <f t="shared" si="197"/>
        <v>-0.43035432506096682</v>
      </c>
      <c r="O694" s="44">
        <f>SUM(O695:O705)</f>
        <v>0</v>
      </c>
      <c r="P694" s="44">
        <f>SUM(P695:P705)</f>
        <v>0</v>
      </c>
      <c r="Q694" s="44">
        <f>SUM(Q695:Q705)</f>
        <v>0</v>
      </c>
      <c r="R694" s="44">
        <f>SUM(R695:R705)</f>
        <v>0</v>
      </c>
      <c r="S694" s="44">
        <f t="shared" si="198"/>
        <v>0</v>
      </c>
      <c r="T694" s="131">
        <f t="shared" si="199"/>
        <v>0</v>
      </c>
      <c r="U694" s="44">
        <f>SUM(U695:U705)</f>
        <v>79</v>
      </c>
      <c r="V694" s="44">
        <f>SUM(V695:V705)</f>
        <v>0</v>
      </c>
      <c r="W694" s="44">
        <f>SUM(W695:W705)</f>
        <v>5</v>
      </c>
      <c r="X694" s="44">
        <f>SUM(X695:X705)</f>
        <v>84</v>
      </c>
      <c r="Y694" s="44">
        <f t="shared" si="200"/>
        <v>5</v>
      </c>
      <c r="Z694" s="131">
        <f t="shared" si="201"/>
        <v>6.3291139240506329</v>
      </c>
      <c r="AE694" s="44">
        <f>SUM(AE695:AE705)</f>
        <v>0</v>
      </c>
      <c r="AF694" s="44">
        <f>SUM(AF695:AF705)</f>
        <v>0</v>
      </c>
      <c r="AG694" s="44">
        <f>SUM(AG695:AG705)</f>
        <v>0</v>
      </c>
      <c r="AH694" s="44">
        <f>SUM(AH695:AH705)</f>
        <v>-60</v>
      </c>
      <c r="AJ694" s="281" t="e">
        <f t="shared" si="202"/>
        <v>#N/A</v>
      </c>
    </row>
    <row r="695" spans="1:36" ht="19.5" hidden="1" customHeight="1" outlineLevel="2">
      <c r="A695" s="45" t="s">
        <v>2761</v>
      </c>
      <c r="B695" s="121" t="s">
        <v>979</v>
      </c>
      <c r="C695" s="41">
        <f t="shared" si="192"/>
        <v>2266</v>
      </c>
      <c r="D695" s="41">
        <f t="shared" si="192"/>
        <v>0</v>
      </c>
      <c r="E695" s="41">
        <f t="shared" si="192"/>
        <v>0</v>
      </c>
      <c r="F695" s="41">
        <f t="shared" si="193"/>
        <v>2266</v>
      </c>
      <c r="G695" s="41">
        <f t="shared" si="194"/>
        <v>0</v>
      </c>
      <c r="H695" s="130">
        <f t="shared" si="195"/>
        <v>0</v>
      </c>
      <c r="I695" s="41">
        <v>2266</v>
      </c>
      <c r="J695" s="41"/>
      <c r="K695" s="41">
        <f t="shared" ref="K695:K705" si="208">SUM(AE695:AH695)</f>
        <v>0</v>
      </c>
      <c r="L695" s="41">
        <f t="shared" si="191"/>
        <v>2266</v>
      </c>
      <c r="M695" s="41">
        <f t="shared" si="196"/>
        <v>0</v>
      </c>
      <c r="N695" s="130">
        <f t="shared" si="197"/>
        <v>0</v>
      </c>
      <c r="O695" s="41"/>
      <c r="P695" s="41"/>
      <c r="Q695" s="41"/>
      <c r="R695" s="41"/>
      <c r="S695" s="41">
        <f t="shared" si="198"/>
        <v>0</v>
      </c>
      <c r="T695" s="130">
        <f t="shared" si="199"/>
        <v>0</v>
      </c>
      <c r="U695" s="41">
        <v>0</v>
      </c>
      <c r="V695" s="41"/>
      <c r="W695" s="41"/>
      <c r="X695" s="41">
        <v>0</v>
      </c>
      <c r="Y695" s="41">
        <f t="shared" si="200"/>
        <v>0</v>
      </c>
      <c r="Z695" s="130">
        <f t="shared" si="201"/>
        <v>0</v>
      </c>
      <c r="AE695" s="41"/>
      <c r="AF695" s="41"/>
      <c r="AG695" s="41"/>
      <c r="AH695" s="41"/>
      <c r="AJ695" s="281" t="e">
        <f t="shared" si="202"/>
        <v>#N/A</v>
      </c>
    </row>
    <row r="696" spans="1:36" ht="19.5" hidden="1" customHeight="1" outlineLevel="2">
      <c r="A696" s="45" t="s">
        <v>2762</v>
      </c>
      <c r="B696" s="121" t="s">
        <v>980</v>
      </c>
      <c r="C696" s="41">
        <f t="shared" si="192"/>
        <v>480</v>
      </c>
      <c r="D696" s="41">
        <f t="shared" si="192"/>
        <v>0</v>
      </c>
      <c r="E696" s="41">
        <f t="shared" si="192"/>
        <v>0</v>
      </c>
      <c r="F696" s="41">
        <f t="shared" si="193"/>
        <v>480</v>
      </c>
      <c r="G696" s="41">
        <f t="shared" si="194"/>
        <v>0</v>
      </c>
      <c r="H696" s="130">
        <f t="shared" si="195"/>
        <v>0</v>
      </c>
      <c r="I696" s="41">
        <v>475</v>
      </c>
      <c r="J696" s="41"/>
      <c r="K696" s="41">
        <f t="shared" si="208"/>
        <v>0</v>
      </c>
      <c r="L696" s="41">
        <f t="shared" si="191"/>
        <v>475</v>
      </c>
      <c r="M696" s="41">
        <f t="shared" si="196"/>
        <v>0</v>
      </c>
      <c r="N696" s="130">
        <f t="shared" si="197"/>
        <v>0</v>
      </c>
      <c r="O696" s="41"/>
      <c r="P696" s="41"/>
      <c r="Q696" s="41"/>
      <c r="R696" s="41"/>
      <c r="S696" s="41">
        <f t="shared" si="198"/>
        <v>0</v>
      </c>
      <c r="T696" s="130">
        <f t="shared" si="199"/>
        <v>0</v>
      </c>
      <c r="U696" s="41">
        <v>5</v>
      </c>
      <c r="V696" s="41"/>
      <c r="W696" s="41"/>
      <c r="X696" s="41">
        <v>5</v>
      </c>
      <c r="Y696" s="41">
        <f t="shared" si="200"/>
        <v>0</v>
      </c>
      <c r="Z696" s="130">
        <f t="shared" si="201"/>
        <v>0</v>
      </c>
      <c r="AE696" s="41"/>
      <c r="AF696" s="41"/>
      <c r="AG696" s="41"/>
      <c r="AH696" s="41"/>
      <c r="AJ696" s="281">
        <f t="shared" si="202"/>
        <v>-9</v>
      </c>
    </row>
    <row r="697" spans="1:36" ht="19.5" hidden="1" customHeight="1" outlineLevel="2">
      <c r="A697" s="45" t="s">
        <v>2763</v>
      </c>
      <c r="B697" s="121" t="s">
        <v>981</v>
      </c>
      <c r="C697" s="41">
        <f t="shared" si="192"/>
        <v>237</v>
      </c>
      <c r="D697" s="41">
        <f t="shared" si="192"/>
        <v>0</v>
      </c>
      <c r="E697" s="41">
        <f t="shared" si="192"/>
        <v>0</v>
      </c>
      <c r="F697" s="41">
        <f t="shared" si="193"/>
        <v>237</v>
      </c>
      <c r="G697" s="41">
        <f t="shared" si="194"/>
        <v>0</v>
      </c>
      <c r="H697" s="130">
        <f t="shared" si="195"/>
        <v>0</v>
      </c>
      <c r="I697" s="41">
        <v>237</v>
      </c>
      <c r="J697" s="41"/>
      <c r="K697" s="41">
        <f t="shared" si="208"/>
        <v>0</v>
      </c>
      <c r="L697" s="41">
        <f t="shared" si="191"/>
        <v>237</v>
      </c>
      <c r="M697" s="41">
        <f t="shared" si="196"/>
        <v>0</v>
      </c>
      <c r="N697" s="130">
        <f t="shared" si="197"/>
        <v>0</v>
      </c>
      <c r="O697" s="41"/>
      <c r="P697" s="41"/>
      <c r="Q697" s="41"/>
      <c r="R697" s="41"/>
      <c r="S697" s="41">
        <f t="shared" si="198"/>
        <v>0</v>
      </c>
      <c r="T697" s="130">
        <f t="shared" si="199"/>
        <v>0</v>
      </c>
      <c r="U697" s="41">
        <v>0</v>
      </c>
      <c r="V697" s="41"/>
      <c r="W697" s="41"/>
      <c r="X697" s="41">
        <v>0</v>
      </c>
      <c r="Y697" s="41">
        <f t="shared" si="200"/>
        <v>0</v>
      </c>
      <c r="Z697" s="130">
        <f t="shared" si="201"/>
        <v>0</v>
      </c>
      <c r="AE697" s="41"/>
      <c r="AF697" s="41"/>
      <c r="AG697" s="41"/>
      <c r="AH697" s="41"/>
      <c r="AJ697" s="281" t="e">
        <f t="shared" si="202"/>
        <v>#N/A</v>
      </c>
    </row>
    <row r="698" spans="1:36" ht="19.5" hidden="1" customHeight="1" outlineLevel="2">
      <c r="A698" s="45" t="s">
        <v>2764</v>
      </c>
      <c r="B698" s="121" t="s">
        <v>982</v>
      </c>
      <c r="C698" s="41">
        <f t="shared" si="192"/>
        <v>0</v>
      </c>
      <c r="D698" s="41">
        <f t="shared" si="192"/>
        <v>0</v>
      </c>
      <c r="E698" s="41">
        <f t="shared" si="192"/>
        <v>0</v>
      </c>
      <c r="F698" s="41">
        <f t="shared" si="193"/>
        <v>0</v>
      </c>
      <c r="G698" s="41">
        <f t="shared" si="194"/>
        <v>0</v>
      </c>
      <c r="H698" s="130">
        <f t="shared" si="195"/>
        <v>0</v>
      </c>
      <c r="I698" s="41">
        <v>0</v>
      </c>
      <c r="J698" s="41"/>
      <c r="K698" s="41">
        <f t="shared" si="208"/>
        <v>0</v>
      </c>
      <c r="L698" s="41">
        <f t="shared" si="191"/>
        <v>0</v>
      </c>
      <c r="M698" s="41">
        <f t="shared" si="196"/>
        <v>0</v>
      </c>
      <c r="N698" s="130">
        <f t="shared" si="197"/>
        <v>0</v>
      </c>
      <c r="O698" s="41"/>
      <c r="P698" s="41"/>
      <c r="Q698" s="41"/>
      <c r="R698" s="41"/>
      <c r="S698" s="41">
        <f t="shared" si="198"/>
        <v>0</v>
      </c>
      <c r="T698" s="130">
        <f t="shared" si="199"/>
        <v>0</v>
      </c>
      <c r="U698" s="41">
        <v>0</v>
      </c>
      <c r="V698" s="41"/>
      <c r="W698" s="41"/>
      <c r="X698" s="41">
        <v>0</v>
      </c>
      <c r="Y698" s="41">
        <f t="shared" si="200"/>
        <v>0</v>
      </c>
      <c r="Z698" s="130">
        <f t="shared" si="201"/>
        <v>0</v>
      </c>
      <c r="AE698" s="41"/>
      <c r="AF698" s="41"/>
      <c r="AG698" s="41"/>
      <c r="AH698" s="41"/>
      <c r="AJ698" s="281" t="e">
        <f t="shared" si="202"/>
        <v>#N/A</v>
      </c>
    </row>
    <row r="699" spans="1:36" ht="19.5" hidden="1" customHeight="1" outlineLevel="2">
      <c r="A699" s="45" t="s">
        <v>2765</v>
      </c>
      <c r="B699" s="121" t="s">
        <v>983</v>
      </c>
      <c r="C699" s="41">
        <f t="shared" si="192"/>
        <v>0</v>
      </c>
      <c r="D699" s="41">
        <f t="shared" si="192"/>
        <v>0</v>
      </c>
      <c r="E699" s="41">
        <f t="shared" si="192"/>
        <v>0</v>
      </c>
      <c r="F699" s="41">
        <f t="shared" si="193"/>
        <v>0</v>
      </c>
      <c r="G699" s="41">
        <f t="shared" si="194"/>
        <v>0</v>
      </c>
      <c r="H699" s="130">
        <f t="shared" si="195"/>
        <v>0</v>
      </c>
      <c r="I699" s="41"/>
      <c r="J699" s="41"/>
      <c r="K699" s="41">
        <f t="shared" si="208"/>
        <v>0</v>
      </c>
      <c r="L699" s="41">
        <f t="shared" si="191"/>
        <v>0</v>
      </c>
      <c r="M699" s="41">
        <f t="shared" si="196"/>
        <v>0</v>
      </c>
      <c r="N699" s="130">
        <f t="shared" si="197"/>
        <v>0</v>
      </c>
      <c r="O699" s="41"/>
      <c r="P699" s="41"/>
      <c r="Q699" s="41"/>
      <c r="R699" s="41"/>
      <c r="S699" s="41">
        <f t="shared" si="198"/>
        <v>0</v>
      </c>
      <c r="T699" s="130">
        <f t="shared" si="199"/>
        <v>0</v>
      </c>
      <c r="U699" s="41">
        <v>0</v>
      </c>
      <c r="V699" s="41"/>
      <c r="W699" s="41"/>
      <c r="X699" s="41">
        <v>0</v>
      </c>
      <c r="Y699" s="41">
        <f t="shared" si="200"/>
        <v>0</v>
      </c>
      <c r="Z699" s="130">
        <f t="shared" si="201"/>
        <v>0</v>
      </c>
      <c r="AE699" s="41"/>
      <c r="AF699" s="41"/>
      <c r="AG699" s="41"/>
      <c r="AH699" s="41"/>
      <c r="AJ699" s="281" t="e">
        <f t="shared" si="202"/>
        <v>#N/A</v>
      </c>
    </row>
    <row r="700" spans="1:36" ht="19.5" hidden="1" customHeight="1" outlineLevel="2">
      <c r="A700" s="45" t="s">
        <v>2766</v>
      </c>
      <c r="B700" s="121" t="s">
        <v>984</v>
      </c>
      <c r="C700" s="41">
        <f t="shared" si="192"/>
        <v>1679</v>
      </c>
      <c r="D700" s="41">
        <f t="shared" si="192"/>
        <v>0</v>
      </c>
      <c r="E700" s="41">
        <f t="shared" si="192"/>
        <v>-20</v>
      </c>
      <c r="F700" s="41">
        <f t="shared" si="193"/>
        <v>1659</v>
      </c>
      <c r="G700" s="41">
        <f t="shared" si="194"/>
        <v>-20</v>
      </c>
      <c r="H700" s="130">
        <f t="shared" si="195"/>
        <v>-1.1911852293031566</v>
      </c>
      <c r="I700" s="41">
        <v>1679</v>
      </c>
      <c r="J700" s="41"/>
      <c r="K700" s="41">
        <f t="shared" si="208"/>
        <v>-20</v>
      </c>
      <c r="L700" s="41">
        <f t="shared" si="191"/>
        <v>1659</v>
      </c>
      <c r="M700" s="41">
        <f t="shared" si="196"/>
        <v>-20</v>
      </c>
      <c r="N700" s="130">
        <f t="shared" si="197"/>
        <v>-1.1911852293031566</v>
      </c>
      <c r="O700" s="41"/>
      <c r="P700" s="41"/>
      <c r="Q700" s="41"/>
      <c r="R700" s="41"/>
      <c r="S700" s="41">
        <f t="shared" si="198"/>
        <v>0</v>
      </c>
      <c r="T700" s="130">
        <f t="shared" si="199"/>
        <v>0</v>
      </c>
      <c r="U700" s="41">
        <v>0</v>
      </c>
      <c r="V700" s="41"/>
      <c r="W700" s="41"/>
      <c r="X700" s="41">
        <v>0</v>
      </c>
      <c r="Y700" s="41">
        <f t="shared" si="200"/>
        <v>0</v>
      </c>
      <c r="Z700" s="130">
        <f t="shared" si="201"/>
        <v>0</v>
      </c>
      <c r="AE700" s="41"/>
      <c r="AF700" s="41"/>
      <c r="AG700" s="41"/>
      <c r="AH700" s="41">
        <v>-20</v>
      </c>
      <c r="AJ700" s="281">
        <f t="shared" si="202"/>
        <v>-2</v>
      </c>
    </row>
    <row r="701" spans="1:36" ht="19.5" hidden="1" customHeight="1" outlineLevel="2">
      <c r="A701" s="45" t="s">
        <v>2767</v>
      </c>
      <c r="B701" s="121" t="s">
        <v>985</v>
      </c>
      <c r="C701" s="41">
        <f t="shared" si="192"/>
        <v>0</v>
      </c>
      <c r="D701" s="41">
        <f t="shared" si="192"/>
        <v>0</v>
      </c>
      <c r="E701" s="41">
        <f t="shared" si="192"/>
        <v>0</v>
      </c>
      <c r="F701" s="41">
        <f t="shared" si="193"/>
        <v>0</v>
      </c>
      <c r="G701" s="41">
        <f t="shared" si="194"/>
        <v>0</v>
      </c>
      <c r="H701" s="130">
        <f t="shared" si="195"/>
        <v>0</v>
      </c>
      <c r="I701" s="41">
        <v>0</v>
      </c>
      <c r="J701" s="41"/>
      <c r="K701" s="41">
        <f t="shared" si="208"/>
        <v>0</v>
      </c>
      <c r="L701" s="41">
        <f t="shared" si="191"/>
        <v>0</v>
      </c>
      <c r="M701" s="41">
        <f t="shared" si="196"/>
        <v>0</v>
      </c>
      <c r="N701" s="130">
        <f t="shared" si="197"/>
        <v>0</v>
      </c>
      <c r="O701" s="41"/>
      <c r="P701" s="41"/>
      <c r="Q701" s="41"/>
      <c r="R701" s="41"/>
      <c r="S701" s="41">
        <f t="shared" si="198"/>
        <v>0</v>
      </c>
      <c r="T701" s="130">
        <f t="shared" si="199"/>
        <v>0</v>
      </c>
      <c r="U701" s="41">
        <v>0</v>
      </c>
      <c r="V701" s="41"/>
      <c r="W701" s="41"/>
      <c r="X701" s="41">
        <v>0</v>
      </c>
      <c r="Y701" s="41">
        <f t="shared" si="200"/>
        <v>0</v>
      </c>
      <c r="Z701" s="130">
        <f t="shared" si="201"/>
        <v>0</v>
      </c>
      <c r="AE701" s="41"/>
      <c r="AF701" s="41"/>
      <c r="AG701" s="41"/>
      <c r="AH701" s="41"/>
      <c r="AJ701" s="281" t="e">
        <f t="shared" si="202"/>
        <v>#N/A</v>
      </c>
    </row>
    <row r="702" spans="1:36" ht="19.5" hidden="1" customHeight="1" outlineLevel="2">
      <c r="A702" s="45" t="s">
        <v>2768</v>
      </c>
      <c r="B702" s="121" t="s">
        <v>986</v>
      </c>
      <c r="C702" s="41">
        <f t="shared" si="192"/>
        <v>5293</v>
      </c>
      <c r="D702" s="41">
        <f t="shared" si="192"/>
        <v>0</v>
      </c>
      <c r="E702" s="41">
        <f t="shared" si="192"/>
        <v>0</v>
      </c>
      <c r="F702" s="41">
        <f t="shared" si="193"/>
        <v>5293</v>
      </c>
      <c r="G702" s="41">
        <f t="shared" si="194"/>
        <v>0</v>
      </c>
      <c r="H702" s="130">
        <f t="shared" si="195"/>
        <v>0</v>
      </c>
      <c r="I702" s="41">
        <v>5264</v>
      </c>
      <c r="J702" s="41"/>
      <c r="K702" s="41">
        <f t="shared" si="208"/>
        <v>0</v>
      </c>
      <c r="L702" s="41">
        <f t="shared" si="191"/>
        <v>5264</v>
      </c>
      <c r="M702" s="41">
        <f t="shared" si="196"/>
        <v>0</v>
      </c>
      <c r="N702" s="130">
        <f t="shared" si="197"/>
        <v>0</v>
      </c>
      <c r="O702" s="41"/>
      <c r="P702" s="41"/>
      <c r="Q702" s="41"/>
      <c r="R702" s="41"/>
      <c r="S702" s="41">
        <f t="shared" si="198"/>
        <v>0</v>
      </c>
      <c r="T702" s="130">
        <f t="shared" si="199"/>
        <v>0</v>
      </c>
      <c r="U702" s="41">
        <v>29</v>
      </c>
      <c r="V702" s="41"/>
      <c r="W702" s="41"/>
      <c r="X702" s="41">
        <v>29</v>
      </c>
      <c r="Y702" s="41">
        <f t="shared" si="200"/>
        <v>0</v>
      </c>
      <c r="Z702" s="130">
        <f t="shared" si="201"/>
        <v>0</v>
      </c>
      <c r="AE702" s="41"/>
      <c r="AF702" s="41"/>
      <c r="AG702" s="41"/>
      <c r="AH702" s="41"/>
      <c r="AJ702" s="281" t="e">
        <f t="shared" si="202"/>
        <v>#N/A</v>
      </c>
    </row>
    <row r="703" spans="1:36" ht="19.5" hidden="1" customHeight="1" outlineLevel="2">
      <c r="A703" s="45" t="s">
        <v>2769</v>
      </c>
      <c r="B703" s="121" t="s">
        <v>987</v>
      </c>
      <c r="C703" s="41">
        <f t="shared" si="192"/>
        <v>4023</v>
      </c>
      <c r="D703" s="41">
        <f t="shared" si="192"/>
        <v>0</v>
      </c>
      <c r="E703" s="41">
        <f t="shared" si="192"/>
        <v>-35</v>
      </c>
      <c r="F703" s="41">
        <f t="shared" si="193"/>
        <v>3988</v>
      </c>
      <c r="G703" s="41">
        <f t="shared" si="194"/>
        <v>-35</v>
      </c>
      <c r="H703" s="130">
        <f t="shared" si="195"/>
        <v>-0.86999751429281624</v>
      </c>
      <c r="I703" s="41">
        <v>3988</v>
      </c>
      <c r="J703" s="41"/>
      <c r="K703" s="41">
        <f t="shared" si="208"/>
        <v>-40</v>
      </c>
      <c r="L703" s="41">
        <f t="shared" si="191"/>
        <v>3948</v>
      </c>
      <c r="M703" s="41">
        <f t="shared" si="196"/>
        <v>-40</v>
      </c>
      <c r="N703" s="130">
        <f t="shared" si="197"/>
        <v>-1.0030090270812437</v>
      </c>
      <c r="O703" s="41"/>
      <c r="P703" s="41"/>
      <c r="Q703" s="41"/>
      <c r="R703" s="41"/>
      <c r="S703" s="41">
        <f t="shared" si="198"/>
        <v>0</v>
      </c>
      <c r="T703" s="130">
        <f t="shared" si="199"/>
        <v>0</v>
      </c>
      <c r="U703" s="41">
        <v>35</v>
      </c>
      <c r="V703" s="41"/>
      <c r="W703" s="41">
        <v>5</v>
      </c>
      <c r="X703" s="41">
        <v>40</v>
      </c>
      <c r="Y703" s="41">
        <f t="shared" si="200"/>
        <v>5</v>
      </c>
      <c r="Z703" s="130">
        <f t="shared" si="201"/>
        <v>14.285714285714285</v>
      </c>
      <c r="AE703" s="41"/>
      <c r="AF703" s="41"/>
      <c r="AG703" s="41"/>
      <c r="AH703" s="41">
        <v>-40</v>
      </c>
      <c r="AJ703" s="281" t="e">
        <f t="shared" si="202"/>
        <v>#N/A</v>
      </c>
    </row>
    <row r="704" spans="1:36" ht="19.5" hidden="1" customHeight="1" outlineLevel="2">
      <c r="A704" s="45" t="s">
        <v>2770</v>
      </c>
      <c r="B704" s="121" t="s">
        <v>988</v>
      </c>
      <c r="C704" s="41">
        <f t="shared" si="192"/>
        <v>0</v>
      </c>
      <c r="D704" s="41">
        <f t="shared" si="192"/>
        <v>0</v>
      </c>
      <c r="E704" s="41">
        <f t="shared" si="192"/>
        <v>0</v>
      </c>
      <c r="F704" s="41">
        <f t="shared" si="193"/>
        <v>0</v>
      </c>
      <c r="G704" s="41">
        <f t="shared" si="194"/>
        <v>0</v>
      </c>
      <c r="H704" s="130">
        <f t="shared" si="195"/>
        <v>0</v>
      </c>
      <c r="I704" s="41">
        <v>0</v>
      </c>
      <c r="J704" s="41"/>
      <c r="K704" s="41">
        <f t="shared" si="208"/>
        <v>0</v>
      </c>
      <c r="L704" s="41">
        <f t="shared" si="191"/>
        <v>0</v>
      </c>
      <c r="M704" s="41">
        <f t="shared" si="196"/>
        <v>0</v>
      </c>
      <c r="N704" s="130">
        <f t="shared" si="197"/>
        <v>0</v>
      </c>
      <c r="O704" s="41"/>
      <c r="P704" s="41"/>
      <c r="Q704" s="41"/>
      <c r="R704" s="41"/>
      <c r="S704" s="41">
        <f t="shared" si="198"/>
        <v>0</v>
      </c>
      <c r="T704" s="130">
        <f t="shared" si="199"/>
        <v>0</v>
      </c>
      <c r="U704" s="41">
        <v>0</v>
      </c>
      <c r="V704" s="41"/>
      <c r="W704" s="41"/>
      <c r="X704" s="41">
        <v>0</v>
      </c>
      <c r="Y704" s="41">
        <f t="shared" si="200"/>
        <v>0</v>
      </c>
      <c r="Z704" s="130">
        <f t="shared" si="201"/>
        <v>0</v>
      </c>
      <c r="AE704" s="41"/>
      <c r="AF704" s="41"/>
      <c r="AG704" s="41"/>
      <c r="AH704" s="41"/>
      <c r="AJ704" s="281" t="e">
        <f t="shared" si="202"/>
        <v>#N/A</v>
      </c>
    </row>
    <row r="705" spans="1:36" ht="19.5" hidden="1" customHeight="1" outlineLevel="2">
      <c r="A705" s="45" t="s">
        <v>2771</v>
      </c>
      <c r="B705" s="121" t="s">
        <v>989</v>
      </c>
      <c r="C705" s="41">
        <f t="shared" si="192"/>
        <v>43</v>
      </c>
      <c r="D705" s="41">
        <f t="shared" si="192"/>
        <v>0</v>
      </c>
      <c r="E705" s="41">
        <f t="shared" si="192"/>
        <v>0</v>
      </c>
      <c r="F705" s="41">
        <f t="shared" si="193"/>
        <v>43</v>
      </c>
      <c r="G705" s="41">
        <f t="shared" si="194"/>
        <v>0</v>
      </c>
      <c r="H705" s="130">
        <f t="shared" si="195"/>
        <v>0</v>
      </c>
      <c r="I705" s="41">
        <v>33</v>
      </c>
      <c r="J705" s="41"/>
      <c r="K705" s="41">
        <f t="shared" si="208"/>
        <v>0</v>
      </c>
      <c r="L705" s="41">
        <f t="shared" si="191"/>
        <v>33</v>
      </c>
      <c r="M705" s="41">
        <f t="shared" si="196"/>
        <v>0</v>
      </c>
      <c r="N705" s="130">
        <f t="shared" si="197"/>
        <v>0</v>
      </c>
      <c r="O705" s="41"/>
      <c r="P705" s="41"/>
      <c r="Q705" s="41"/>
      <c r="R705" s="41"/>
      <c r="S705" s="41">
        <f t="shared" si="198"/>
        <v>0</v>
      </c>
      <c r="T705" s="130">
        <f t="shared" si="199"/>
        <v>0</v>
      </c>
      <c r="U705" s="41">
        <v>10</v>
      </c>
      <c r="V705" s="41"/>
      <c r="W705" s="41"/>
      <c r="X705" s="41">
        <v>10</v>
      </c>
      <c r="Y705" s="41">
        <f t="shared" si="200"/>
        <v>0</v>
      </c>
      <c r="Z705" s="130">
        <f t="shared" si="201"/>
        <v>0</v>
      </c>
      <c r="AE705" s="41"/>
      <c r="AF705" s="41"/>
      <c r="AG705" s="41"/>
      <c r="AH705" s="41"/>
      <c r="AJ705" s="281" t="e">
        <f t="shared" si="202"/>
        <v>#N/A</v>
      </c>
    </row>
    <row r="706" spans="1:36" ht="19.5" hidden="1" customHeight="1" outlineLevel="1" collapsed="1">
      <c r="A706" s="43" t="s">
        <v>2772</v>
      </c>
      <c r="B706" s="121" t="s">
        <v>990</v>
      </c>
      <c r="C706" s="44">
        <f t="shared" si="192"/>
        <v>258</v>
      </c>
      <c r="D706" s="44">
        <f t="shared" si="192"/>
        <v>0</v>
      </c>
      <c r="E706" s="44">
        <f t="shared" si="192"/>
        <v>0</v>
      </c>
      <c r="F706" s="44">
        <f t="shared" si="193"/>
        <v>258</v>
      </c>
      <c r="G706" s="44">
        <f t="shared" si="194"/>
        <v>0</v>
      </c>
      <c r="H706" s="131">
        <f t="shared" si="195"/>
        <v>0</v>
      </c>
      <c r="I706" s="44">
        <f>SUM(I707:I708)</f>
        <v>258</v>
      </c>
      <c r="J706" s="44">
        <f>SUM(J707:J708)</f>
        <v>0</v>
      </c>
      <c r="K706" s="44">
        <f>SUM(K707:K708)</f>
        <v>0</v>
      </c>
      <c r="L706" s="44">
        <f t="shared" si="191"/>
        <v>258</v>
      </c>
      <c r="M706" s="44">
        <f t="shared" si="196"/>
        <v>0</v>
      </c>
      <c r="N706" s="131">
        <f t="shared" si="197"/>
        <v>0</v>
      </c>
      <c r="O706" s="44">
        <f>SUM(O707:O708)</f>
        <v>0</v>
      </c>
      <c r="P706" s="44">
        <f>SUM(P707:P708)</f>
        <v>0</v>
      </c>
      <c r="Q706" s="44">
        <f>SUM(Q707:Q708)</f>
        <v>0</v>
      </c>
      <c r="R706" s="44">
        <f>SUM(R707:R708)</f>
        <v>0</v>
      </c>
      <c r="S706" s="44">
        <f t="shared" si="198"/>
        <v>0</v>
      </c>
      <c r="T706" s="131">
        <f t="shared" si="199"/>
        <v>0</v>
      </c>
      <c r="U706" s="44">
        <f>SUM(U707:U708)</f>
        <v>0</v>
      </c>
      <c r="V706" s="44">
        <f>SUM(V707:V708)</f>
        <v>0</v>
      </c>
      <c r="W706" s="44">
        <f>SUM(W707:W708)</f>
        <v>0</v>
      </c>
      <c r="X706" s="44">
        <f>SUM(X707:X708)</f>
        <v>0</v>
      </c>
      <c r="Y706" s="44">
        <f t="shared" si="200"/>
        <v>0</v>
      </c>
      <c r="Z706" s="131">
        <f t="shared" si="201"/>
        <v>0</v>
      </c>
      <c r="AE706" s="44">
        <f>SUM(AE707:AE708)</f>
        <v>0</v>
      </c>
      <c r="AF706" s="44">
        <f>SUM(AF707:AF708)</f>
        <v>0</v>
      </c>
      <c r="AG706" s="44">
        <f>SUM(AG707:AG708)</f>
        <v>0</v>
      </c>
      <c r="AH706" s="44">
        <f>SUM(AH707:AH708)</f>
        <v>0</v>
      </c>
      <c r="AJ706" s="281" t="e">
        <f t="shared" si="202"/>
        <v>#N/A</v>
      </c>
    </row>
    <row r="707" spans="1:36" ht="19.5" hidden="1" customHeight="1" outlineLevel="2">
      <c r="A707" s="45" t="s">
        <v>2773</v>
      </c>
      <c r="B707" s="121" t="s">
        <v>991</v>
      </c>
      <c r="C707" s="41">
        <f t="shared" si="192"/>
        <v>238</v>
      </c>
      <c r="D707" s="41">
        <f t="shared" si="192"/>
        <v>0</v>
      </c>
      <c r="E707" s="41">
        <f t="shared" si="192"/>
        <v>0</v>
      </c>
      <c r="F707" s="41">
        <f t="shared" si="193"/>
        <v>238</v>
      </c>
      <c r="G707" s="41">
        <f t="shared" si="194"/>
        <v>0</v>
      </c>
      <c r="H707" s="130">
        <f t="shared" si="195"/>
        <v>0</v>
      </c>
      <c r="I707" s="41">
        <v>238</v>
      </c>
      <c r="J707" s="41"/>
      <c r="K707" s="41">
        <f t="shared" ref="K707:K708" si="209">SUM(AE707:AH707)</f>
        <v>0</v>
      </c>
      <c r="L707" s="41">
        <f t="shared" si="191"/>
        <v>238</v>
      </c>
      <c r="M707" s="41">
        <f t="shared" si="196"/>
        <v>0</v>
      </c>
      <c r="N707" s="130">
        <f t="shared" si="197"/>
        <v>0</v>
      </c>
      <c r="O707" s="41"/>
      <c r="P707" s="41"/>
      <c r="Q707" s="41"/>
      <c r="R707" s="41"/>
      <c r="S707" s="41">
        <f t="shared" si="198"/>
        <v>0</v>
      </c>
      <c r="T707" s="130">
        <f t="shared" si="199"/>
        <v>0</v>
      </c>
      <c r="U707" s="41"/>
      <c r="V707" s="41"/>
      <c r="W707" s="41"/>
      <c r="X707" s="41"/>
      <c r="Y707" s="41">
        <f t="shared" si="200"/>
        <v>0</v>
      </c>
      <c r="Z707" s="130">
        <f t="shared" si="201"/>
        <v>0</v>
      </c>
      <c r="AE707" s="41"/>
      <c r="AF707" s="41"/>
      <c r="AG707" s="41"/>
      <c r="AH707" s="41"/>
      <c r="AJ707" s="281" t="e">
        <f t="shared" si="202"/>
        <v>#N/A</v>
      </c>
    </row>
    <row r="708" spans="1:36" ht="19.5" hidden="1" customHeight="1" outlineLevel="2">
      <c r="A708" s="45" t="s">
        <v>2774</v>
      </c>
      <c r="B708" s="121" t="s">
        <v>992</v>
      </c>
      <c r="C708" s="41">
        <f t="shared" si="192"/>
        <v>20</v>
      </c>
      <c r="D708" s="41">
        <f t="shared" si="192"/>
        <v>0</v>
      </c>
      <c r="E708" s="41">
        <f t="shared" si="192"/>
        <v>0</v>
      </c>
      <c r="F708" s="41">
        <f t="shared" si="193"/>
        <v>20</v>
      </c>
      <c r="G708" s="41">
        <f t="shared" si="194"/>
        <v>0</v>
      </c>
      <c r="H708" s="130">
        <f t="shared" si="195"/>
        <v>0</v>
      </c>
      <c r="I708" s="41">
        <v>20</v>
      </c>
      <c r="J708" s="41"/>
      <c r="K708" s="41">
        <f t="shared" si="209"/>
        <v>0</v>
      </c>
      <c r="L708" s="41">
        <f t="shared" si="191"/>
        <v>20</v>
      </c>
      <c r="M708" s="41">
        <f t="shared" si="196"/>
        <v>0</v>
      </c>
      <c r="N708" s="130">
        <f t="shared" si="197"/>
        <v>0</v>
      </c>
      <c r="O708" s="41"/>
      <c r="P708" s="41"/>
      <c r="Q708" s="41"/>
      <c r="R708" s="41"/>
      <c r="S708" s="41">
        <f t="shared" si="198"/>
        <v>0</v>
      </c>
      <c r="T708" s="130">
        <f t="shared" si="199"/>
        <v>0</v>
      </c>
      <c r="U708" s="41"/>
      <c r="V708" s="41"/>
      <c r="W708" s="41"/>
      <c r="X708" s="41"/>
      <c r="Y708" s="41">
        <f t="shared" si="200"/>
        <v>0</v>
      </c>
      <c r="Z708" s="130">
        <f t="shared" si="201"/>
        <v>0</v>
      </c>
      <c r="AE708" s="41"/>
      <c r="AF708" s="41"/>
      <c r="AG708" s="41"/>
      <c r="AH708" s="41"/>
      <c r="AJ708" s="281" t="e">
        <f t="shared" si="202"/>
        <v>#N/A</v>
      </c>
    </row>
    <row r="709" spans="1:36" ht="18" hidden="1" customHeight="1" outlineLevel="1" collapsed="1">
      <c r="A709" s="34" t="s">
        <v>2775</v>
      </c>
      <c r="B709" s="121" t="s">
        <v>993</v>
      </c>
      <c r="C709" s="35">
        <f t="shared" si="192"/>
        <v>2662</v>
      </c>
      <c r="D709" s="35">
        <f t="shared" si="192"/>
        <v>0</v>
      </c>
      <c r="E709" s="35">
        <f t="shared" si="192"/>
        <v>0</v>
      </c>
      <c r="F709" s="35">
        <f t="shared" si="193"/>
        <v>2662</v>
      </c>
      <c r="G709" s="35">
        <f t="shared" si="194"/>
        <v>0</v>
      </c>
      <c r="H709" s="127">
        <f t="shared" si="195"/>
        <v>0</v>
      </c>
      <c r="I709" s="35">
        <f>SUM(I710:I712)</f>
        <v>2469</v>
      </c>
      <c r="J709" s="35">
        <f>SUM(J710:J712)</f>
        <v>0</v>
      </c>
      <c r="K709" s="35">
        <f>SUM(K710:K712)</f>
        <v>0</v>
      </c>
      <c r="L709" s="35">
        <f t="shared" ref="L709:L772" si="210">SUM(I709:K709)</f>
        <v>2469</v>
      </c>
      <c r="M709" s="35">
        <f t="shared" si="196"/>
        <v>0</v>
      </c>
      <c r="N709" s="127">
        <f t="shared" si="197"/>
        <v>0</v>
      </c>
      <c r="O709" s="35">
        <f>SUM(O710:O712)</f>
        <v>0</v>
      </c>
      <c r="P709" s="35">
        <f>SUM(P710:P712)</f>
        <v>0</v>
      </c>
      <c r="Q709" s="35">
        <f>SUM(Q710:Q712)</f>
        <v>0</v>
      </c>
      <c r="R709" s="35">
        <f>SUM(R710:R712)</f>
        <v>0</v>
      </c>
      <c r="S709" s="35">
        <f t="shared" si="198"/>
        <v>0</v>
      </c>
      <c r="T709" s="127">
        <f t="shared" si="199"/>
        <v>0</v>
      </c>
      <c r="U709" s="35">
        <f>SUM(U710:U712)</f>
        <v>193</v>
      </c>
      <c r="V709" s="35">
        <f>SUM(V710:V712)</f>
        <v>0</v>
      </c>
      <c r="W709" s="35">
        <f>SUM(W710:W712)</f>
        <v>0</v>
      </c>
      <c r="X709" s="35">
        <f>SUM(X710:X712)</f>
        <v>193</v>
      </c>
      <c r="Y709" s="35">
        <f t="shared" si="200"/>
        <v>0</v>
      </c>
      <c r="Z709" s="127">
        <f t="shared" si="201"/>
        <v>0</v>
      </c>
      <c r="AE709" s="35">
        <f>SUM(AE710:AE712)</f>
        <v>0</v>
      </c>
      <c r="AF709" s="35">
        <f>SUM(AF710:AF712)</f>
        <v>0</v>
      </c>
      <c r="AG709" s="35">
        <f>SUM(AG710:AG712)</f>
        <v>0</v>
      </c>
      <c r="AH709" s="35">
        <f>SUM(AH710:AH712)</f>
        <v>0</v>
      </c>
      <c r="AJ709" s="281" t="e">
        <f t="shared" si="202"/>
        <v>#N/A</v>
      </c>
    </row>
    <row r="710" spans="1:36" ht="19.5" hidden="1" customHeight="1" outlineLevel="2">
      <c r="A710" s="45" t="s">
        <v>2776</v>
      </c>
      <c r="B710" s="121" t="s">
        <v>994</v>
      </c>
      <c r="C710" s="41">
        <f t="shared" si="192"/>
        <v>0</v>
      </c>
      <c r="D710" s="41">
        <f t="shared" si="192"/>
        <v>0</v>
      </c>
      <c r="E710" s="41">
        <f t="shared" si="192"/>
        <v>0</v>
      </c>
      <c r="F710" s="41">
        <f t="shared" si="193"/>
        <v>0</v>
      </c>
      <c r="G710" s="41">
        <f t="shared" si="194"/>
        <v>0</v>
      </c>
      <c r="H710" s="130">
        <f t="shared" si="195"/>
        <v>0</v>
      </c>
      <c r="I710" s="41">
        <v>0</v>
      </c>
      <c r="J710" s="41"/>
      <c r="K710" s="41">
        <f t="shared" ref="K710:K712" si="211">SUM(AE710:AH710)</f>
        <v>0</v>
      </c>
      <c r="L710" s="41">
        <f t="shared" si="210"/>
        <v>0</v>
      </c>
      <c r="M710" s="41">
        <f t="shared" si="196"/>
        <v>0</v>
      </c>
      <c r="N710" s="130">
        <f t="shared" si="197"/>
        <v>0</v>
      </c>
      <c r="O710" s="41"/>
      <c r="P710" s="41"/>
      <c r="Q710" s="41"/>
      <c r="R710" s="41"/>
      <c r="S710" s="41">
        <f t="shared" si="198"/>
        <v>0</v>
      </c>
      <c r="T710" s="130">
        <f t="shared" si="199"/>
        <v>0</v>
      </c>
      <c r="U710" s="41">
        <v>0</v>
      </c>
      <c r="V710" s="41"/>
      <c r="W710" s="41"/>
      <c r="X710" s="41">
        <v>0</v>
      </c>
      <c r="Y710" s="41">
        <f t="shared" si="200"/>
        <v>0</v>
      </c>
      <c r="Z710" s="130">
        <f t="shared" si="201"/>
        <v>0</v>
      </c>
      <c r="AE710" s="41"/>
      <c r="AF710" s="41"/>
      <c r="AG710" s="41"/>
      <c r="AH710" s="41"/>
      <c r="AJ710" s="281" t="e">
        <f t="shared" si="202"/>
        <v>#N/A</v>
      </c>
    </row>
    <row r="711" spans="1:36" ht="19.5" hidden="1" customHeight="1" outlineLevel="2">
      <c r="A711" s="45" t="s">
        <v>2777</v>
      </c>
      <c r="B711" s="121" t="s">
        <v>995</v>
      </c>
      <c r="C711" s="41">
        <f t="shared" ref="C711:E774" si="212">I711+O711+U711</f>
        <v>2015</v>
      </c>
      <c r="D711" s="41">
        <f t="shared" si="212"/>
        <v>0</v>
      </c>
      <c r="E711" s="41">
        <f t="shared" si="212"/>
        <v>0</v>
      </c>
      <c r="F711" s="41">
        <f t="shared" ref="F711:F774" si="213">L711+R711+X711</f>
        <v>2015</v>
      </c>
      <c r="G711" s="41">
        <f t="shared" ref="G711:G774" si="214">F711-C711</f>
        <v>0</v>
      </c>
      <c r="H711" s="130">
        <f t="shared" ref="H711:H774" si="215">IF(C711=0,0,G711/C711*100)</f>
        <v>0</v>
      </c>
      <c r="I711" s="41">
        <v>2015</v>
      </c>
      <c r="J711" s="41"/>
      <c r="K711" s="41">
        <f t="shared" si="211"/>
        <v>0</v>
      </c>
      <c r="L711" s="41">
        <f t="shared" si="210"/>
        <v>2015</v>
      </c>
      <c r="M711" s="41">
        <f t="shared" ref="M711:M774" si="216">L711-I711</f>
        <v>0</v>
      </c>
      <c r="N711" s="130">
        <f t="shared" ref="N711:N774" si="217">IF(I711=0,0,M711/I711*100)</f>
        <v>0</v>
      </c>
      <c r="O711" s="41"/>
      <c r="P711" s="41"/>
      <c r="Q711" s="41"/>
      <c r="R711" s="41"/>
      <c r="S711" s="41">
        <f t="shared" ref="S711:S774" si="218">R711-O711</f>
        <v>0</v>
      </c>
      <c r="T711" s="130">
        <f t="shared" ref="T711:T774" si="219">IF(O711=0,0,S711/O711*100)</f>
        <v>0</v>
      </c>
      <c r="U711" s="41">
        <v>0</v>
      </c>
      <c r="V711" s="41"/>
      <c r="W711" s="41"/>
      <c r="X711" s="41">
        <v>0</v>
      </c>
      <c r="Y711" s="41">
        <f t="shared" ref="Y711:Y774" si="220">X711-U711</f>
        <v>0</v>
      </c>
      <c r="Z711" s="130">
        <f t="shared" ref="Z711:Z774" si="221">IF(U711=0,0,Y711/U711*100)</f>
        <v>0</v>
      </c>
      <c r="AE711" s="41"/>
      <c r="AF711" s="41"/>
      <c r="AG711" s="41"/>
      <c r="AH711" s="41"/>
      <c r="AJ711" s="281" t="e">
        <f t="shared" ref="AJ711:AJ774" si="222">VLOOKUP($A711,$A$1374:$F$2703,3,FALSE)</f>
        <v>#N/A</v>
      </c>
    </row>
    <row r="712" spans="1:36" ht="19.5" hidden="1" customHeight="1" outlineLevel="2">
      <c r="A712" s="45" t="s">
        <v>2778</v>
      </c>
      <c r="B712" s="121" t="s">
        <v>996</v>
      </c>
      <c r="C712" s="41">
        <f t="shared" si="212"/>
        <v>647</v>
      </c>
      <c r="D712" s="41">
        <f t="shared" si="212"/>
        <v>0</v>
      </c>
      <c r="E712" s="41">
        <f t="shared" si="212"/>
        <v>0</v>
      </c>
      <c r="F712" s="41">
        <f t="shared" si="213"/>
        <v>647</v>
      </c>
      <c r="G712" s="41">
        <f t="shared" si="214"/>
        <v>0</v>
      </c>
      <c r="H712" s="130">
        <f t="shared" si="215"/>
        <v>0</v>
      </c>
      <c r="I712" s="41">
        <v>454</v>
      </c>
      <c r="J712" s="41"/>
      <c r="K712" s="41">
        <f t="shared" si="211"/>
        <v>0</v>
      </c>
      <c r="L712" s="41">
        <f t="shared" si="210"/>
        <v>454</v>
      </c>
      <c r="M712" s="41">
        <f t="shared" si="216"/>
        <v>0</v>
      </c>
      <c r="N712" s="130">
        <f t="shared" si="217"/>
        <v>0</v>
      </c>
      <c r="O712" s="41"/>
      <c r="P712" s="41"/>
      <c r="Q712" s="41"/>
      <c r="R712" s="41"/>
      <c r="S712" s="41">
        <f t="shared" si="218"/>
        <v>0</v>
      </c>
      <c r="T712" s="130">
        <f t="shared" si="219"/>
        <v>0</v>
      </c>
      <c r="U712" s="41">
        <v>193</v>
      </c>
      <c r="V712" s="41"/>
      <c r="W712" s="41"/>
      <c r="X712" s="41">
        <v>193</v>
      </c>
      <c r="Y712" s="41">
        <f t="shared" si="220"/>
        <v>0</v>
      </c>
      <c r="Z712" s="130">
        <f t="shared" si="221"/>
        <v>0</v>
      </c>
      <c r="AE712" s="41"/>
      <c r="AF712" s="41"/>
      <c r="AG712" s="41"/>
      <c r="AH712" s="41"/>
      <c r="AJ712" s="281" t="e">
        <f t="shared" si="222"/>
        <v>#N/A</v>
      </c>
    </row>
    <row r="713" spans="1:36" ht="19.5" hidden="1" customHeight="1" outlineLevel="1" collapsed="1">
      <c r="A713" s="43" t="s">
        <v>2779</v>
      </c>
      <c r="B713" s="121" t="s">
        <v>997</v>
      </c>
      <c r="C713" s="44">
        <f t="shared" si="212"/>
        <v>3949</v>
      </c>
      <c r="D713" s="44">
        <f t="shared" si="212"/>
        <v>200</v>
      </c>
      <c r="E713" s="44">
        <f t="shared" si="212"/>
        <v>-95</v>
      </c>
      <c r="F713" s="44">
        <f t="shared" si="213"/>
        <v>4054</v>
      </c>
      <c r="G713" s="44">
        <f t="shared" si="214"/>
        <v>105</v>
      </c>
      <c r="H713" s="131">
        <f t="shared" si="215"/>
        <v>2.6589009875917955</v>
      </c>
      <c r="I713" s="44">
        <f>SUM(I714:I722)</f>
        <v>3699</v>
      </c>
      <c r="J713" s="44">
        <f>SUM(J714:J722)</f>
        <v>200</v>
      </c>
      <c r="K713" s="44">
        <f>SUM(K714:K722)</f>
        <v>-75</v>
      </c>
      <c r="L713" s="44">
        <f t="shared" si="210"/>
        <v>3824</v>
      </c>
      <c r="M713" s="44">
        <f t="shared" si="216"/>
        <v>125</v>
      </c>
      <c r="N713" s="131">
        <f t="shared" si="217"/>
        <v>3.3792917004595835</v>
      </c>
      <c r="O713" s="44">
        <f>SUM(O714:O722)</f>
        <v>50</v>
      </c>
      <c r="P713" s="44">
        <f>SUM(P714:P722)</f>
        <v>0</v>
      </c>
      <c r="Q713" s="44">
        <f>SUM(Q714:Q722)</f>
        <v>-20</v>
      </c>
      <c r="R713" s="44">
        <f>SUM(R714:R722)</f>
        <v>30</v>
      </c>
      <c r="S713" s="44">
        <f t="shared" si="218"/>
        <v>-20</v>
      </c>
      <c r="T713" s="131">
        <f t="shared" si="219"/>
        <v>-40</v>
      </c>
      <c r="U713" s="44">
        <f>SUM(U714:U722)</f>
        <v>200</v>
      </c>
      <c r="V713" s="44">
        <f>SUM(V714:V722)</f>
        <v>0</v>
      </c>
      <c r="W713" s="44">
        <f>SUM(W714:W722)</f>
        <v>0</v>
      </c>
      <c r="X713" s="44">
        <f>SUM(X714:X722)</f>
        <v>200</v>
      </c>
      <c r="Y713" s="44">
        <f t="shared" si="220"/>
        <v>0</v>
      </c>
      <c r="Z713" s="131">
        <f t="shared" si="221"/>
        <v>0</v>
      </c>
      <c r="AE713" s="44">
        <f>SUM(AE714:AE722)</f>
        <v>-200</v>
      </c>
      <c r="AF713" s="44">
        <f>SUM(AF714:AF722)</f>
        <v>125</v>
      </c>
      <c r="AG713" s="44">
        <f>SUM(AG714:AG722)</f>
        <v>0</v>
      </c>
      <c r="AH713" s="44">
        <f>SUM(AH714:AH722)</f>
        <v>0</v>
      </c>
      <c r="AJ713" s="281" t="e">
        <f t="shared" si="222"/>
        <v>#N/A</v>
      </c>
    </row>
    <row r="714" spans="1:36" ht="19.5" hidden="1" customHeight="1" outlineLevel="2">
      <c r="A714" s="45" t="s">
        <v>2780</v>
      </c>
      <c r="B714" s="121" t="s">
        <v>706</v>
      </c>
      <c r="C714" s="41">
        <f t="shared" si="212"/>
        <v>747</v>
      </c>
      <c r="D714" s="41">
        <f t="shared" si="212"/>
        <v>0</v>
      </c>
      <c r="E714" s="41">
        <f t="shared" si="212"/>
        <v>0</v>
      </c>
      <c r="F714" s="41">
        <f t="shared" si="213"/>
        <v>747</v>
      </c>
      <c r="G714" s="41">
        <f t="shared" si="214"/>
        <v>0</v>
      </c>
      <c r="H714" s="130">
        <f t="shared" si="215"/>
        <v>0</v>
      </c>
      <c r="I714" s="41">
        <v>629</v>
      </c>
      <c r="J714" s="41"/>
      <c r="K714" s="41">
        <f t="shared" ref="K714:K722" si="223">SUM(AE714:AH714)</f>
        <v>0</v>
      </c>
      <c r="L714" s="41">
        <f t="shared" si="210"/>
        <v>629</v>
      </c>
      <c r="M714" s="41">
        <f t="shared" si="216"/>
        <v>0</v>
      </c>
      <c r="N714" s="130">
        <f t="shared" si="217"/>
        <v>0</v>
      </c>
      <c r="O714" s="41"/>
      <c r="P714" s="41"/>
      <c r="Q714" s="41"/>
      <c r="R714" s="41"/>
      <c r="S714" s="41">
        <f t="shared" si="218"/>
        <v>0</v>
      </c>
      <c r="T714" s="130">
        <f t="shared" si="219"/>
        <v>0</v>
      </c>
      <c r="U714" s="41">
        <v>118</v>
      </c>
      <c r="V714" s="41"/>
      <c r="W714" s="41"/>
      <c r="X714" s="41">
        <v>118</v>
      </c>
      <c r="Y714" s="41">
        <f t="shared" si="220"/>
        <v>0</v>
      </c>
      <c r="Z714" s="130">
        <f t="shared" si="221"/>
        <v>0</v>
      </c>
      <c r="AE714" s="41"/>
      <c r="AF714" s="41"/>
      <c r="AG714" s="41"/>
      <c r="AH714" s="41"/>
      <c r="AJ714" s="281" t="e">
        <f t="shared" si="222"/>
        <v>#N/A</v>
      </c>
    </row>
    <row r="715" spans="1:36" ht="19.5" hidden="1" customHeight="1" outlineLevel="2">
      <c r="A715" s="45" t="s">
        <v>2079</v>
      </c>
      <c r="B715" s="121" t="s">
        <v>718</v>
      </c>
      <c r="C715" s="41">
        <f t="shared" si="212"/>
        <v>171</v>
      </c>
      <c r="D715" s="41">
        <f t="shared" si="212"/>
        <v>0</v>
      </c>
      <c r="E715" s="41">
        <f t="shared" si="212"/>
        <v>105</v>
      </c>
      <c r="F715" s="41">
        <f t="shared" si="213"/>
        <v>276</v>
      </c>
      <c r="G715" s="41">
        <f t="shared" si="214"/>
        <v>105</v>
      </c>
      <c r="H715" s="130">
        <f t="shared" si="215"/>
        <v>61.403508771929829</v>
      </c>
      <c r="I715" s="41">
        <v>70</v>
      </c>
      <c r="J715" s="41"/>
      <c r="K715" s="41">
        <f t="shared" si="223"/>
        <v>125</v>
      </c>
      <c r="L715" s="41">
        <f t="shared" si="210"/>
        <v>195</v>
      </c>
      <c r="M715" s="41">
        <f t="shared" si="216"/>
        <v>125</v>
      </c>
      <c r="N715" s="130">
        <f t="shared" si="217"/>
        <v>178.57142857142858</v>
      </c>
      <c r="O715" s="41">
        <v>50</v>
      </c>
      <c r="P715" s="41"/>
      <c r="Q715" s="41">
        <v>-20</v>
      </c>
      <c r="R715" s="41">
        <v>30</v>
      </c>
      <c r="S715" s="41">
        <f t="shared" si="218"/>
        <v>-20</v>
      </c>
      <c r="T715" s="130">
        <f t="shared" si="219"/>
        <v>-40</v>
      </c>
      <c r="U715" s="41">
        <v>51</v>
      </c>
      <c r="V715" s="41"/>
      <c r="W715" s="41"/>
      <c r="X715" s="41">
        <v>51</v>
      </c>
      <c r="Y715" s="41">
        <f t="shared" si="220"/>
        <v>0</v>
      </c>
      <c r="Z715" s="130">
        <f t="shared" si="221"/>
        <v>0</v>
      </c>
      <c r="AE715" s="41"/>
      <c r="AF715" s="41">
        <v>125</v>
      </c>
      <c r="AG715" s="41"/>
      <c r="AH715" s="41"/>
      <c r="AJ715" s="281">
        <f t="shared" si="222"/>
        <v>-14</v>
      </c>
    </row>
    <row r="716" spans="1:36" ht="19.5" hidden="1" customHeight="1" outlineLevel="2">
      <c r="A716" s="45" t="s">
        <v>2781</v>
      </c>
      <c r="B716" s="121" t="s">
        <v>719</v>
      </c>
      <c r="C716" s="41">
        <f t="shared" si="212"/>
        <v>0</v>
      </c>
      <c r="D716" s="41">
        <f t="shared" si="212"/>
        <v>0</v>
      </c>
      <c r="E716" s="41">
        <f t="shared" si="212"/>
        <v>0</v>
      </c>
      <c r="F716" s="41">
        <f t="shared" si="213"/>
        <v>0</v>
      </c>
      <c r="G716" s="41">
        <f t="shared" si="214"/>
        <v>0</v>
      </c>
      <c r="H716" s="130">
        <f t="shared" si="215"/>
        <v>0</v>
      </c>
      <c r="I716" s="41">
        <v>0</v>
      </c>
      <c r="J716" s="41"/>
      <c r="K716" s="41">
        <f t="shared" si="223"/>
        <v>0</v>
      </c>
      <c r="L716" s="41">
        <f t="shared" si="210"/>
        <v>0</v>
      </c>
      <c r="M716" s="41">
        <f t="shared" si="216"/>
        <v>0</v>
      </c>
      <c r="N716" s="130">
        <f t="shared" si="217"/>
        <v>0</v>
      </c>
      <c r="O716" s="41"/>
      <c r="P716" s="41"/>
      <c r="Q716" s="41"/>
      <c r="R716" s="41"/>
      <c r="S716" s="41">
        <f t="shared" si="218"/>
        <v>0</v>
      </c>
      <c r="T716" s="130">
        <f t="shared" si="219"/>
        <v>0</v>
      </c>
      <c r="U716" s="41"/>
      <c r="V716" s="41"/>
      <c r="W716" s="41"/>
      <c r="X716" s="41"/>
      <c r="Y716" s="41">
        <f t="shared" si="220"/>
        <v>0</v>
      </c>
      <c r="Z716" s="130">
        <f t="shared" si="221"/>
        <v>0</v>
      </c>
      <c r="AE716" s="41"/>
      <c r="AF716" s="41"/>
      <c r="AG716" s="41"/>
      <c r="AH716" s="41"/>
      <c r="AJ716" s="281" t="e">
        <f t="shared" si="222"/>
        <v>#N/A</v>
      </c>
    </row>
    <row r="717" spans="1:36" ht="19.5" hidden="1" customHeight="1" outlineLevel="2">
      <c r="A717" s="45" t="s">
        <v>2782</v>
      </c>
      <c r="B717" s="121" t="s">
        <v>998</v>
      </c>
      <c r="C717" s="41">
        <f t="shared" si="212"/>
        <v>122</v>
      </c>
      <c r="D717" s="41">
        <f t="shared" si="212"/>
        <v>0</v>
      </c>
      <c r="E717" s="41">
        <f t="shared" si="212"/>
        <v>0</v>
      </c>
      <c r="F717" s="41">
        <f t="shared" si="213"/>
        <v>122</v>
      </c>
      <c r="G717" s="41">
        <f t="shared" si="214"/>
        <v>0</v>
      </c>
      <c r="H717" s="130">
        <f t="shared" si="215"/>
        <v>0</v>
      </c>
      <c r="I717" s="41">
        <v>122</v>
      </c>
      <c r="J717" s="41"/>
      <c r="K717" s="41">
        <f t="shared" si="223"/>
        <v>0</v>
      </c>
      <c r="L717" s="41">
        <f t="shared" si="210"/>
        <v>122</v>
      </c>
      <c r="M717" s="41">
        <f t="shared" si="216"/>
        <v>0</v>
      </c>
      <c r="N717" s="130">
        <f t="shared" si="217"/>
        <v>0</v>
      </c>
      <c r="O717" s="41"/>
      <c r="P717" s="41"/>
      <c r="Q717" s="41"/>
      <c r="R717" s="41"/>
      <c r="S717" s="41">
        <f t="shared" si="218"/>
        <v>0</v>
      </c>
      <c r="T717" s="130">
        <f t="shared" si="219"/>
        <v>0</v>
      </c>
      <c r="U717" s="41"/>
      <c r="V717" s="41"/>
      <c r="W717" s="41"/>
      <c r="X717" s="41"/>
      <c r="Y717" s="41">
        <f t="shared" si="220"/>
        <v>0</v>
      </c>
      <c r="Z717" s="130">
        <f t="shared" si="221"/>
        <v>0</v>
      </c>
      <c r="AE717" s="41"/>
      <c r="AF717" s="41"/>
      <c r="AG717" s="41"/>
      <c r="AH717" s="41"/>
      <c r="AJ717" s="281" t="e">
        <f t="shared" si="222"/>
        <v>#N/A</v>
      </c>
    </row>
    <row r="718" spans="1:36" ht="19.5" hidden="1" customHeight="1" outlineLevel="2">
      <c r="A718" s="45" t="s">
        <v>2783</v>
      </c>
      <c r="B718" s="121" t="s">
        <v>999</v>
      </c>
      <c r="C718" s="41">
        <f t="shared" si="212"/>
        <v>0</v>
      </c>
      <c r="D718" s="41">
        <f t="shared" si="212"/>
        <v>0</v>
      </c>
      <c r="E718" s="41">
        <f t="shared" si="212"/>
        <v>0</v>
      </c>
      <c r="F718" s="41">
        <f t="shared" si="213"/>
        <v>0</v>
      </c>
      <c r="G718" s="41">
        <f t="shared" si="214"/>
        <v>0</v>
      </c>
      <c r="H718" s="130">
        <f t="shared" si="215"/>
        <v>0</v>
      </c>
      <c r="I718" s="41">
        <v>0</v>
      </c>
      <c r="J718" s="41"/>
      <c r="K718" s="41">
        <f t="shared" si="223"/>
        <v>0</v>
      </c>
      <c r="L718" s="41">
        <f t="shared" si="210"/>
        <v>0</v>
      </c>
      <c r="M718" s="41">
        <f t="shared" si="216"/>
        <v>0</v>
      </c>
      <c r="N718" s="130">
        <f t="shared" si="217"/>
        <v>0</v>
      </c>
      <c r="O718" s="41"/>
      <c r="P718" s="41"/>
      <c r="Q718" s="41"/>
      <c r="R718" s="41"/>
      <c r="S718" s="41">
        <f t="shared" si="218"/>
        <v>0</v>
      </c>
      <c r="T718" s="130">
        <f t="shared" si="219"/>
        <v>0</v>
      </c>
      <c r="U718" s="41"/>
      <c r="V718" s="41"/>
      <c r="W718" s="41"/>
      <c r="X718" s="41"/>
      <c r="Y718" s="41">
        <f t="shared" si="220"/>
        <v>0</v>
      </c>
      <c r="Z718" s="130">
        <f t="shared" si="221"/>
        <v>0</v>
      </c>
      <c r="AE718" s="41"/>
      <c r="AF718" s="41"/>
      <c r="AG718" s="41"/>
      <c r="AH718" s="41"/>
      <c r="AJ718" s="281" t="e">
        <f t="shared" si="222"/>
        <v>#N/A</v>
      </c>
    </row>
    <row r="719" spans="1:36" ht="19.5" hidden="1" customHeight="1" outlineLevel="2">
      <c r="A719" s="45" t="s">
        <v>2784</v>
      </c>
      <c r="B719" s="121" t="s">
        <v>1000</v>
      </c>
      <c r="C719" s="41">
        <f t="shared" si="212"/>
        <v>10</v>
      </c>
      <c r="D719" s="41">
        <f t="shared" si="212"/>
        <v>0</v>
      </c>
      <c r="E719" s="41">
        <f t="shared" si="212"/>
        <v>0</v>
      </c>
      <c r="F719" s="41">
        <f t="shared" si="213"/>
        <v>10</v>
      </c>
      <c r="G719" s="41">
        <f t="shared" si="214"/>
        <v>0</v>
      </c>
      <c r="H719" s="130">
        <f t="shared" si="215"/>
        <v>0</v>
      </c>
      <c r="I719" s="41">
        <v>10</v>
      </c>
      <c r="J719" s="41"/>
      <c r="K719" s="41">
        <f t="shared" si="223"/>
        <v>0</v>
      </c>
      <c r="L719" s="41">
        <f t="shared" si="210"/>
        <v>10</v>
      </c>
      <c r="M719" s="41">
        <f t="shared" si="216"/>
        <v>0</v>
      </c>
      <c r="N719" s="130">
        <f t="shared" si="217"/>
        <v>0</v>
      </c>
      <c r="O719" s="41"/>
      <c r="P719" s="41"/>
      <c r="Q719" s="41"/>
      <c r="R719" s="41"/>
      <c r="S719" s="41">
        <f t="shared" si="218"/>
        <v>0</v>
      </c>
      <c r="T719" s="130">
        <f t="shared" si="219"/>
        <v>0</v>
      </c>
      <c r="U719" s="41"/>
      <c r="V719" s="41"/>
      <c r="W719" s="41"/>
      <c r="X719" s="41"/>
      <c r="Y719" s="41">
        <f t="shared" si="220"/>
        <v>0</v>
      </c>
      <c r="Z719" s="130">
        <f t="shared" si="221"/>
        <v>0</v>
      </c>
      <c r="AE719" s="41"/>
      <c r="AF719" s="41"/>
      <c r="AG719" s="41"/>
      <c r="AH719" s="41"/>
      <c r="AJ719" s="281" t="e">
        <f t="shared" si="222"/>
        <v>#N/A</v>
      </c>
    </row>
    <row r="720" spans="1:36" ht="19.5" hidden="1" customHeight="1" outlineLevel="2">
      <c r="A720" s="45" t="s">
        <v>2785</v>
      </c>
      <c r="B720" s="121" t="s">
        <v>1001</v>
      </c>
      <c r="C720" s="41">
        <f t="shared" si="212"/>
        <v>1315</v>
      </c>
      <c r="D720" s="41">
        <f t="shared" si="212"/>
        <v>0</v>
      </c>
      <c r="E720" s="41">
        <f t="shared" si="212"/>
        <v>0</v>
      </c>
      <c r="F720" s="41">
        <f t="shared" si="213"/>
        <v>1315</v>
      </c>
      <c r="G720" s="41">
        <f t="shared" si="214"/>
        <v>0</v>
      </c>
      <c r="H720" s="130">
        <f t="shared" si="215"/>
        <v>0</v>
      </c>
      <c r="I720" s="41">
        <v>1284</v>
      </c>
      <c r="J720" s="41"/>
      <c r="K720" s="41">
        <f t="shared" si="223"/>
        <v>0</v>
      </c>
      <c r="L720" s="41">
        <f t="shared" si="210"/>
        <v>1284</v>
      </c>
      <c r="M720" s="41">
        <f t="shared" si="216"/>
        <v>0</v>
      </c>
      <c r="N720" s="130">
        <f t="shared" si="217"/>
        <v>0</v>
      </c>
      <c r="O720" s="41"/>
      <c r="P720" s="41"/>
      <c r="Q720" s="41"/>
      <c r="R720" s="41"/>
      <c r="S720" s="41">
        <f t="shared" si="218"/>
        <v>0</v>
      </c>
      <c r="T720" s="130">
        <f t="shared" si="219"/>
        <v>0</v>
      </c>
      <c r="U720" s="41">
        <v>31</v>
      </c>
      <c r="V720" s="41"/>
      <c r="W720" s="41"/>
      <c r="X720" s="41">
        <v>31</v>
      </c>
      <c r="Y720" s="41">
        <f t="shared" si="220"/>
        <v>0</v>
      </c>
      <c r="Z720" s="130">
        <f t="shared" si="221"/>
        <v>0</v>
      </c>
      <c r="AE720" s="41"/>
      <c r="AF720" s="41"/>
      <c r="AG720" s="41"/>
      <c r="AH720" s="41"/>
      <c r="AJ720" s="281" t="e">
        <f t="shared" si="222"/>
        <v>#N/A</v>
      </c>
    </row>
    <row r="721" spans="1:36" ht="19.5" hidden="1" customHeight="1" outlineLevel="2">
      <c r="A721" s="45" t="s">
        <v>2786</v>
      </c>
      <c r="B721" s="121" t="s">
        <v>503</v>
      </c>
      <c r="C721" s="41">
        <f t="shared" si="212"/>
        <v>287</v>
      </c>
      <c r="D721" s="41">
        <f t="shared" si="212"/>
        <v>0</v>
      </c>
      <c r="E721" s="41">
        <f t="shared" si="212"/>
        <v>0</v>
      </c>
      <c r="F721" s="41">
        <f t="shared" si="213"/>
        <v>287</v>
      </c>
      <c r="G721" s="41">
        <f t="shared" si="214"/>
        <v>0</v>
      </c>
      <c r="H721" s="130">
        <f t="shared" si="215"/>
        <v>0</v>
      </c>
      <c r="I721" s="41">
        <v>287</v>
      </c>
      <c r="J721" s="41"/>
      <c r="K721" s="41">
        <f t="shared" si="223"/>
        <v>0</v>
      </c>
      <c r="L721" s="41">
        <f t="shared" si="210"/>
        <v>287</v>
      </c>
      <c r="M721" s="41">
        <f t="shared" si="216"/>
        <v>0</v>
      </c>
      <c r="N721" s="130">
        <f t="shared" si="217"/>
        <v>0</v>
      </c>
      <c r="O721" s="41"/>
      <c r="P721" s="41"/>
      <c r="Q721" s="41"/>
      <c r="R721" s="41"/>
      <c r="S721" s="41">
        <f t="shared" si="218"/>
        <v>0</v>
      </c>
      <c r="T721" s="130">
        <f t="shared" si="219"/>
        <v>0</v>
      </c>
      <c r="U721" s="41">
        <v>0</v>
      </c>
      <c r="V721" s="41"/>
      <c r="W721" s="41"/>
      <c r="X721" s="41">
        <v>0</v>
      </c>
      <c r="Y721" s="41">
        <f t="shared" si="220"/>
        <v>0</v>
      </c>
      <c r="Z721" s="130">
        <f t="shared" si="221"/>
        <v>0</v>
      </c>
      <c r="AE721" s="41"/>
      <c r="AF721" s="41"/>
      <c r="AG721" s="41"/>
      <c r="AH721" s="41"/>
      <c r="AJ721" s="281" t="e">
        <f t="shared" si="222"/>
        <v>#N/A</v>
      </c>
    </row>
    <row r="722" spans="1:36" ht="19.5" hidden="1" customHeight="1" outlineLevel="2">
      <c r="A722" s="45" t="s">
        <v>2787</v>
      </c>
      <c r="B722" s="121" t="s">
        <v>1002</v>
      </c>
      <c r="C722" s="41">
        <f t="shared" si="212"/>
        <v>1297</v>
      </c>
      <c r="D722" s="41">
        <f t="shared" si="212"/>
        <v>200</v>
      </c>
      <c r="E722" s="41">
        <f t="shared" si="212"/>
        <v>-200</v>
      </c>
      <c r="F722" s="41">
        <f t="shared" si="213"/>
        <v>1297</v>
      </c>
      <c r="G722" s="41">
        <f t="shared" si="214"/>
        <v>0</v>
      </c>
      <c r="H722" s="130">
        <f t="shared" si="215"/>
        <v>0</v>
      </c>
      <c r="I722" s="41">
        <v>1297</v>
      </c>
      <c r="J722" s="41">
        <v>200</v>
      </c>
      <c r="K722" s="41">
        <f t="shared" si="223"/>
        <v>-200</v>
      </c>
      <c r="L722" s="41">
        <f t="shared" si="210"/>
        <v>1297</v>
      </c>
      <c r="M722" s="41">
        <f t="shared" si="216"/>
        <v>0</v>
      </c>
      <c r="N722" s="130">
        <f t="shared" si="217"/>
        <v>0</v>
      </c>
      <c r="O722" s="41"/>
      <c r="P722" s="41"/>
      <c r="Q722" s="41"/>
      <c r="R722" s="41"/>
      <c r="S722" s="41">
        <f t="shared" si="218"/>
        <v>0</v>
      </c>
      <c r="T722" s="130">
        <f t="shared" si="219"/>
        <v>0</v>
      </c>
      <c r="U722" s="41">
        <v>0</v>
      </c>
      <c r="V722" s="41"/>
      <c r="W722" s="41"/>
      <c r="X722" s="41">
        <v>0</v>
      </c>
      <c r="Y722" s="41">
        <f t="shared" si="220"/>
        <v>0</v>
      </c>
      <c r="Z722" s="130">
        <f t="shared" si="221"/>
        <v>0</v>
      </c>
      <c r="AE722" s="41">
        <v>-200</v>
      </c>
      <c r="AF722" s="41"/>
      <c r="AG722" s="41"/>
      <c r="AH722" s="41"/>
      <c r="AJ722" s="281" t="e">
        <f t="shared" si="222"/>
        <v>#N/A</v>
      </c>
    </row>
    <row r="723" spans="1:36" ht="19.5" hidden="1" customHeight="1" outlineLevel="1" collapsed="1">
      <c r="A723" s="43" t="s">
        <v>2788</v>
      </c>
      <c r="B723" s="121" t="s">
        <v>1003</v>
      </c>
      <c r="C723" s="44">
        <f t="shared" si="212"/>
        <v>7777</v>
      </c>
      <c r="D723" s="44">
        <f t="shared" si="212"/>
        <v>0</v>
      </c>
      <c r="E723" s="44">
        <f t="shared" si="212"/>
        <v>0</v>
      </c>
      <c r="F723" s="44">
        <f t="shared" si="213"/>
        <v>7777</v>
      </c>
      <c r="G723" s="44">
        <f t="shared" si="214"/>
        <v>0</v>
      </c>
      <c r="H723" s="131">
        <f t="shared" si="215"/>
        <v>0</v>
      </c>
      <c r="I723" s="44">
        <f>SUM(I724:I727)</f>
        <v>6858</v>
      </c>
      <c r="J723" s="44">
        <f>SUM(J724:J727)</f>
        <v>0</v>
      </c>
      <c r="K723" s="44">
        <f>SUM(K724:K727)</f>
        <v>0</v>
      </c>
      <c r="L723" s="44">
        <f t="shared" si="210"/>
        <v>6858</v>
      </c>
      <c r="M723" s="44">
        <f t="shared" si="216"/>
        <v>0</v>
      </c>
      <c r="N723" s="131">
        <f t="shared" si="217"/>
        <v>0</v>
      </c>
      <c r="O723" s="44">
        <f>SUM(O724:O727)</f>
        <v>129</v>
      </c>
      <c r="P723" s="44">
        <f>SUM(P724:P727)</f>
        <v>0</v>
      </c>
      <c r="Q723" s="44">
        <f>SUM(Q724:Q727)</f>
        <v>0</v>
      </c>
      <c r="R723" s="44">
        <f>SUM(R724:R727)</f>
        <v>129</v>
      </c>
      <c r="S723" s="44">
        <f t="shared" si="218"/>
        <v>0</v>
      </c>
      <c r="T723" s="131">
        <f t="shared" si="219"/>
        <v>0</v>
      </c>
      <c r="U723" s="44">
        <f>SUM(U724:U727)</f>
        <v>790</v>
      </c>
      <c r="V723" s="44">
        <f>SUM(V724:V727)</f>
        <v>0</v>
      </c>
      <c r="W723" s="44">
        <f>SUM(W724:W727)</f>
        <v>0</v>
      </c>
      <c r="X723" s="44">
        <f>SUM(X724:X727)</f>
        <v>790</v>
      </c>
      <c r="Y723" s="44">
        <f t="shared" si="220"/>
        <v>0</v>
      </c>
      <c r="Z723" s="131">
        <f t="shared" si="221"/>
        <v>0</v>
      </c>
      <c r="AE723" s="44">
        <f>SUM(AE724:AE727)</f>
        <v>0</v>
      </c>
      <c r="AF723" s="44">
        <f>SUM(AF724:AF727)</f>
        <v>0</v>
      </c>
      <c r="AG723" s="44">
        <f>SUM(AG724:AG727)</f>
        <v>0</v>
      </c>
      <c r="AH723" s="44">
        <f>SUM(AH724:AH727)</f>
        <v>0</v>
      </c>
      <c r="AJ723" s="281" t="e">
        <f t="shared" si="222"/>
        <v>#N/A</v>
      </c>
    </row>
    <row r="724" spans="1:36" ht="19.5" hidden="1" customHeight="1" outlineLevel="2">
      <c r="A724" s="45" t="s">
        <v>2789</v>
      </c>
      <c r="B724" s="121" t="s">
        <v>1004</v>
      </c>
      <c r="C724" s="41">
        <f t="shared" si="212"/>
        <v>2390</v>
      </c>
      <c r="D724" s="41">
        <f t="shared" si="212"/>
        <v>0</v>
      </c>
      <c r="E724" s="41">
        <f t="shared" si="212"/>
        <v>0</v>
      </c>
      <c r="F724" s="41">
        <f t="shared" si="213"/>
        <v>2390</v>
      </c>
      <c r="G724" s="41">
        <f t="shared" si="214"/>
        <v>0</v>
      </c>
      <c r="H724" s="130">
        <f t="shared" si="215"/>
        <v>0</v>
      </c>
      <c r="I724" s="41">
        <v>2096</v>
      </c>
      <c r="J724" s="41"/>
      <c r="K724" s="41">
        <f t="shared" ref="K724:K727" si="224">SUM(AE724:AH724)</f>
        <v>0</v>
      </c>
      <c r="L724" s="41">
        <f t="shared" si="210"/>
        <v>2096</v>
      </c>
      <c r="M724" s="41">
        <f t="shared" si="216"/>
        <v>0</v>
      </c>
      <c r="N724" s="130">
        <f t="shared" si="217"/>
        <v>0</v>
      </c>
      <c r="O724" s="41">
        <v>50</v>
      </c>
      <c r="P724" s="41"/>
      <c r="Q724" s="41"/>
      <c r="R724" s="41">
        <v>50</v>
      </c>
      <c r="S724" s="41">
        <f t="shared" si="218"/>
        <v>0</v>
      </c>
      <c r="T724" s="130">
        <f t="shared" si="219"/>
        <v>0</v>
      </c>
      <c r="U724" s="46">
        <f>182+62</f>
        <v>244</v>
      </c>
      <c r="V724" s="41"/>
      <c r="W724" s="41"/>
      <c r="X724" s="46">
        <f>182+62</f>
        <v>244</v>
      </c>
      <c r="Y724" s="41">
        <f t="shared" si="220"/>
        <v>0</v>
      </c>
      <c r="Z724" s="130">
        <f t="shared" si="221"/>
        <v>0</v>
      </c>
      <c r="AE724" s="41"/>
      <c r="AF724" s="41"/>
      <c r="AG724" s="41"/>
      <c r="AH724" s="41"/>
      <c r="AJ724" s="281" t="e">
        <f t="shared" si="222"/>
        <v>#N/A</v>
      </c>
    </row>
    <row r="725" spans="1:36" ht="19.5" hidden="1" customHeight="1" outlineLevel="2">
      <c r="A725" s="45" t="s">
        <v>2790</v>
      </c>
      <c r="B725" s="121" t="s">
        <v>1005</v>
      </c>
      <c r="C725" s="41">
        <f t="shared" si="212"/>
        <v>3564</v>
      </c>
      <c r="D725" s="41">
        <f t="shared" si="212"/>
        <v>0</v>
      </c>
      <c r="E725" s="41">
        <f t="shared" si="212"/>
        <v>0</v>
      </c>
      <c r="F725" s="41">
        <f t="shared" si="213"/>
        <v>3564</v>
      </c>
      <c r="G725" s="41">
        <f t="shared" si="214"/>
        <v>0</v>
      </c>
      <c r="H725" s="130">
        <f t="shared" si="215"/>
        <v>0</v>
      </c>
      <c r="I725" s="41">
        <v>3022</v>
      </c>
      <c r="J725" s="41"/>
      <c r="K725" s="41">
        <f t="shared" si="224"/>
        <v>0</v>
      </c>
      <c r="L725" s="41">
        <f t="shared" si="210"/>
        <v>3022</v>
      </c>
      <c r="M725" s="41">
        <f t="shared" si="216"/>
        <v>0</v>
      </c>
      <c r="N725" s="130">
        <f t="shared" si="217"/>
        <v>0</v>
      </c>
      <c r="O725" s="41">
        <v>71</v>
      </c>
      <c r="P725" s="41"/>
      <c r="Q725" s="41"/>
      <c r="R725" s="41">
        <v>71</v>
      </c>
      <c r="S725" s="41">
        <f t="shared" si="218"/>
        <v>0</v>
      </c>
      <c r="T725" s="130">
        <f t="shared" si="219"/>
        <v>0</v>
      </c>
      <c r="U725" s="46">
        <f>333+138</f>
        <v>471</v>
      </c>
      <c r="V725" s="41"/>
      <c r="W725" s="41"/>
      <c r="X725" s="46">
        <f>333+138</f>
        <v>471</v>
      </c>
      <c r="Y725" s="41">
        <f t="shared" si="220"/>
        <v>0</v>
      </c>
      <c r="Z725" s="130">
        <f t="shared" si="221"/>
        <v>0</v>
      </c>
      <c r="AE725" s="41"/>
      <c r="AF725" s="41"/>
      <c r="AG725" s="41"/>
      <c r="AH725" s="41"/>
      <c r="AJ725" s="281" t="e">
        <f t="shared" si="222"/>
        <v>#N/A</v>
      </c>
    </row>
    <row r="726" spans="1:36" ht="19.5" hidden="1" customHeight="1" outlineLevel="2">
      <c r="A726" s="45" t="s">
        <v>2791</v>
      </c>
      <c r="B726" s="121" t="s">
        <v>1006</v>
      </c>
      <c r="C726" s="41">
        <f t="shared" si="212"/>
        <v>1185</v>
      </c>
      <c r="D726" s="41">
        <f t="shared" si="212"/>
        <v>0</v>
      </c>
      <c r="E726" s="41">
        <f t="shared" si="212"/>
        <v>0</v>
      </c>
      <c r="F726" s="41">
        <f t="shared" si="213"/>
        <v>1185</v>
      </c>
      <c r="G726" s="41">
        <f t="shared" si="214"/>
        <v>0</v>
      </c>
      <c r="H726" s="130">
        <f t="shared" si="215"/>
        <v>0</v>
      </c>
      <c r="I726" s="41">
        <v>1131</v>
      </c>
      <c r="J726" s="41"/>
      <c r="K726" s="41">
        <f t="shared" si="224"/>
        <v>0</v>
      </c>
      <c r="L726" s="41">
        <f t="shared" si="210"/>
        <v>1131</v>
      </c>
      <c r="M726" s="41">
        <f t="shared" si="216"/>
        <v>0</v>
      </c>
      <c r="N726" s="130">
        <f t="shared" si="217"/>
        <v>0</v>
      </c>
      <c r="O726" s="41">
        <v>8</v>
      </c>
      <c r="P726" s="41"/>
      <c r="Q726" s="41"/>
      <c r="R726" s="41">
        <v>8</v>
      </c>
      <c r="S726" s="41">
        <f t="shared" si="218"/>
        <v>0</v>
      </c>
      <c r="T726" s="130">
        <f t="shared" si="219"/>
        <v>0</v>
      </c>
      <c r="U726" s="46">
        <f>50-4</f>
        <v>46</v>
      </c>
      <c r="V726" s="41"/>
      <c r="W726" s="41"/>
      <c r="X726" s="46">
        <f>50-4</f>
        <v>46</v>
      </c>
      <c r="Y726" s="41">
        <f t="shared" si="220"/>
        <v>0</v>
      </c>
      <c r="Z726" s="130">
        <f t="shared" si="221"/>
        <v>0</v>
      </c>
      <c r="AE726" s="41"/>
      <c r="AF726" s="41"/>
      <c r="AG726" s="41"/>
      <c r="AH726" s="41"/>
      <c r="AJ726" s="281" t="e">
        <f t="shared" si="222"/>
        <v>#N/A</v>
      </c>
    </row>
    <row r="727" spans="1:36" ht="19.5" hidden="1" customHeight="1" outlineLevel="2">
      <c r="A727" s="45" t="s">
        <v>2792</v>
      </c>
      <c r="B727" s="121" t="s">
        <v>1007</v>
      </c>
      <c r="C727" s="41">
        <f t="shared" si="212"/>
        <v>638</v>
      </c>
      <c r="D727" s="41">
        <f t="shared" si="212"/>
        <v>0</v>
      </c>
      <c r="E727" s="41">
        <f t="shared" si="212"/>
        <v>0</v>
      </c>
      <c r="F727" s="41">
        <f t="shared" si="213"/>
        <v>638</v>
      </c>
      <c r="G727" s="41">
        <f t="shared" si="214"/>
        <v>0</v>
      </c>
      <c r="H727" s="130">
        <f t="shared" si="215"/>
        <v>0</v>
      </c>
      <c r="I727" s="41">
        <v>609</v>
      </c>
      <c r="J727" s="41"/>
      <c r="K727" s="41">
        <f t="shared" si="224"/>
        <v>0</v>
      </c>
      <c r="L727" s="41">
        <f t="shared" si="210"/>
        <v>609</v>
      </c>
      <c r="M727" s="41">
        <f t="shared" si="216"/>
        <v>0</v>
      </c>
      <c r="N727" s="130">
        <f t="shared" si="217"/>
        <v>0</v>
      </c>
      <c r="O727" s="41"/>
      <c r="P727" s="41"/>
      <c r="Q727" s="41"/>
      <c r="R727" s="41"/>
      <c r="S727" s="41">
        <f t="shared" si="218"/>
        <v>0</v>
      </c>
      <c r="T727" s="130">
        <f t="shared" si="219"/>
        <v>0</v>
      </c>
      <c r="U727" s="46">
        <f>27+2</f>
        <v>29</v>
      </c>
      <c r="V727" s="41"/>
      <c r="W727" s="41"/>
      <c r="X727" s="46">
        <f>27+2</f>
        <v>29</v>
      </c>
      <c r="Y727" s="41">
        <f t="shared" si="220"/>
        <v>0</v>
      </c>
      <c r="Z727" s="130">
        <f t="shared" si="221"/>
        <v>0</v>
      </c>
      <c r="AE727" s="41"/>
      <c r="AF727" s="41"/>
      <c r="AG727" s="41"/>
      <c r="AH727" s="41"/>
      <c r="AJ727" s="281" t="e">
        <f t="shared" si="222"/>
        <v>#N/A</v>
      </c>
    </row>
    <row r="728" spans="1:36" ht="19.5" hidden="1" customHeight="1" outlineLevel="1" collapsed="1">
      <c r="A728" s="43" t="s">
        <v>2793</v>
      </c>
      <c r="B728" s="121" t="s">
        <v>1008</v>
      </c>
      <c r="C728" s="44">
        <f t="shared" si="212"/>
        <v>9297</v>
      </c>
      <c r="D728" s="44">
        <f t="shared" si="212"/>
        <v>0</v>
      </c>
      <c r="E728" s="44">
        <f t="shared" si="212"/>
        <v>0</v>
      </c>
      <c r="F728" s="44">
        <f t="shared" si="213"/>
        <v>9297</v>
      </c>
      <c r="G728" s="44">
        <f t="shared" si="214"/>
        <v>0</v>
      </c>
      <c r="H728" s="131">
        <f t="shared" si="215"/>
        <v>0</v>
      </c>
      <c r="I728" s="44">
        <f>SUM(I729:I733)</f>
        <v>5206</v>
      </c>
      <c r="J728" s="44">
        <f>SUM(J729:J733)</f>
        <v>0</v>
      </c>
      <c r="K728" s="44">
        <f>SUM(K729:K733)</f>
        <v>0</v>
      </c>
      <c r="L728" s="44">
        <f t="shared" si="210"/>
        <v>5206</v>
      </c>
      <c r="M728" s="44">
        <f t="shared" si="216"/>
        <v>0</v>
      </c>
      <c r="N728" s="131">
        <f t="shared" si="217"/>
        <v>0</v>
      </c>
      <c r="O728" s="44">
        <f>SUM(O729:O733)</f>
        <v>0</v>
      </c>
      <c r="P728" s="44">
        <f>SUM(P729:P733)</f>
        <v>0</v>
      </c>
      <c r="Q728" s="44">
        <f>SUM(Q729:Q733)</f>
        <v>0</v>
      </c>
      <c r="R728" s="44">
        <f>SUM(R729:R733)</f>
        <v>0</v>
      </c>
      <c r="S728" s="44">
        <f t="shared" si="218"/>
        <v>0</v>
      </c>
      <c r="T728" s="131">
        <f t="shared" si="219"/>
        <v>0</v>
      </c>
      <c r="U728" s="44">
        <f>SUM(U729:U733)</f>
        <v>4091</v>
      </c>
      <c r="V728" s="44">
        <f>SUM(V729:V733)</f>
        <v>0</v>
      </c>
      <c r="W728" s="44">
        <f>SUM(W729:W733)</f>
        <v>0</v>
      </c>
      <c r="X728" s="44">
        <f>SUM(X729:X733)</f>
        <v>4091</v>
      </c>
      <c r="Y728" s="44">
        <f t="shared" si="220"/>
        <v>0</v>
      </c>
      <c r="Z728" s="131">
        <f t="shared" si="221"/>
        <v>0</v>
      </c>
      <c r="AE728" s="44">
        <f>SUM(AE729:AE733)</f>
        <v>0</v>
      </c>
      <c r="AF728" s="44">
        <f>SUM(AF729:AF733)</f>
        <v>0</v>
      </c>
      <c r="AG728" s="44">
        <f>SUM(AG729:AG733)</f>
        <v>0</v>
      </c>
      <c r="AH728" s="44">
        <f>SUM(AH729:AH733)</f>
        <v>0</v>
      </c>
      <c r="AJ728" s="281" t="e">
        <f t="shared" si="222"/>
        <v>#N/A</v>
      </c>
    </row>
    <row r="729" spans="1:36" ht="19.5" hidden="1" customHeight="1" outlineLevel="2">
      <c r="A729" s="45" t="s">
        <v>2794</v>
      </c>
      <c r="B729" s="121" t="s">
        <v>1009</v>
      </c>
      <c r="C729" s="41">
        <f t="shared" si="212"/>
        <v>494</v>
      </c>
      <c r="D729" s="41">
        <f t="shared" si="212"/>
        <v>0</v>
      </c>
      <c r="E729" s="41">
        <f t="shared" si="212"/>
        <v>0</v>
      </c>
      <c r="F729" s="41">
        <f t="shared" si="213"/>
        <v>494</v>
      </c>
      <c r="G729" s="41">
        <f t="shared" si="214"/>
        <v>0</v>
      </c>
      <c r="H729" s="130">
        <f t="shared" si="215"/>
        <v>0</v>
      </c>
      <c r="I729" s="41">
        <v>494</v>
      </c>
      <c r="J729" s="41"/>
      <c r="K729" s="41">
        <f t="shared" ref="K729:K733" si="225">SUM(AE729:AH729)</f>
        <v>0</v>
      </c>
      <c r="L729" s="41">
        <f t="shared" si="210"/>
        <v>494</v>
      </c>
      <c r="M729" s="41">
        <f t="shared" si="216"/>
        <v>0</v>
      </c>
      <c r="N729" s="130">
        <f t="shared" si="217"/>
        <v>0</v>
      </c>
      <c r="O729" s="41"/>
      <c r="P729" s="41"/>
      <c r="Q729" s="41"/>
      <c r="R729" s="41"/>
      <c r="S729" s="41">
        <f t="shared" si="218"/>
        <v>0</v>
      </c>
      <c r="T729" s="130">
        <f t="shared" si="219"/>
        <v>0</v>
      </c>
      <c r="U729" s="41">
        <v>0</v>
      </c>
      <c r="V729" s="41"/>
      <c r="W729" s="41"/>
      <c r="X729" s="41">
        <v>0</v>
      </c>
      <c r="Y729" s="41">
        <f t="shared" si="220"/>
        <v>0</v>
      </c>
      <c r="Z729" s="130">
        <f t="shared" si="221"/>
        <v>0</v>
      </c>
      <c r="AE729" s="41"/>
      <c r="AF729" s="41"/>
      <c r="AG729" s="41"/>
      <c r="AH729" s="41"/>
      <c r="AJ729" s="281" t="e">
        <f t="shared" si="222"/>
        <v>#N/A</v>
      </c>
    </row>
    <row r="730" spans="1:36" ht="19.5" hidden="1" customHeight="1" outlineLevel="2">
      <c r="A730" s="45" t="s">
        <v>2795</v>
      </c>
      <c r="B730" s="121" t="s">
        <v>1010</v>
      </c>
      <c r="C730" s="41">
        <f t="shared" si="212"/>
        <v>3849</v>
      </c>
      <c r="D730" s="41">
        <f t="shared" si="212"/>
        <v>0</v>
      </c>
      <c r="E730" s="41">
        <f t="shared" si="212"/>
        <v>0</v>
      </c>
      <c r="F730" s="41">
        <f t="shared" si="213"/>
        <v>3849</v>
      </c>
      <c r="G730" s="41">
        <f t="shared" si="214"/>
        <v>0</v>
      </c>
      <c r="H730" s="130">
        <f t="shared" si="215"/>
        <v>0</v>
      </c>
      <c r="I730" s="41">
        <v>0</v>
      </c>
      <c r="J730" s="41"/>
      <c r="K730" s="41">
        <f t="shared" si="225"/>
        <v>0</v>
      </c>
      <c r="L730" s="41">
        <f t="shared" si="210"/>
        <v>0</v>
      </c>
      <c r="M730" s="41">
        <f t="shared" si="216"/>
        <v>0</v>
      </c>
      <c r="N730" s="130">
        <f t="shared" si="217"/>
        <v>0</v>
      </c>
      <c r="O730" s="41"/>
      <c r="P730" s="41"/>
      <c r="Q730" s="41"/>
      <c r="R730" s="41"/>
      <c r="S730" s="41">
        <f t="shared" si="218"/>
        <v>0</v>
      </c>
      <c r="T730" s="130">
        <f t="shared" si="219"/>
        <v>0</v>
      </c>
      <c r="U730" s="41">
        <v>3849</v>
      </c>
      <c r="V730" s="41"/>
      <c r="W730" s="41"/>
      <c r="X730" s="41">
        <v>3849</v>
      </c>
      <c r="Y730" s="41">
        <f t="shared" si="220"/>
        <v>0</v>
      </c>
      <c r="Z730" s="130">
        <f t="shared" si="221"/>
        <v>0</v>
      </c>
      <c r="AE730" s="41"/>
      <c r="AF730" s="41"/>
      <c r="AG730" s="41"/>
      <c r="AH730" s="41"/>
      <c r="AJ730" s="281" t="e">
        <f t="shared" si="222"/>
        <v>#N/A</v>
      </c>
    </row>
    <row r="731" spans="1:36" ht="19.5" hidden="1" customHeight="1" outlineLevel="2">
      <c r="A731" s="45" t="s">
        <v>2796</v>
      </c>
      <c r="B731" s="121" t="s">
        <v>1011</v>
      </c>
      <c r="C731" s="41">
        <f t="shared" si="212"/>
        <v>2203</v>
      </c>
      <c r="D731" s="41">
        <f t="shared" si="212"/>
        <v>0</v>
      </c>
      <c r="E731" s="41">
        <f t="shared" si="212"/>
        <v>0</v>
      </c>
      <c r="F731" s="41">
        <f t="shared" si="213"/>
        <v>2203</v>
      </c>
      <c r="G731" s="41">
        <f t="shared" si="214"/>
        <v>0</v>
      </c>
      <c r="H731" s="130">
        <f t="shared" si="215"/>
        <v>0</v>
      </c>
      <c r="I731" s="41">
        <v>1961</v>
      </c>
      <c r="J731" s="41"/>
      <c r="K731" s="41">
        <f t="shared" si="225"/>
        <v>0</v>
      </c>
      <c r="L731" s="41">
        <f t="shared" si="210"/>
        <v>1961</v>
      </c>
      <c r="M731" s="41">
        <f t="shared" si="216"/>
        <v>0</v>
      </c>
      <c r="N731" s="130">
        <f t="shared" si="217"/>
        <v>0</v>
      </c>
      <c r="O731" s="41"/>
      <c r="P731" s="41"/>
      <c r="Q731" s="41"/>
      <c r="R731" s="41"/>
      <c r="S731" s="41">
        <f t="shared" si="218"/>
        <v>0</v>
      </c>
      <c r="T731" s="130">
        <f t="shared" si="219"/>
        <v>0</v>
      </c>
      <c r="U731" s="41">
        <v>242</v>
      </c>
      <c r="V731" s="41"/>
      <c r="W731" s="41"/>
      <c r="X731" s="41">
        <v>242</v>
      </c>
      <c r="Y731" s="41">
        <f t="shared" si="220"/>
        <v>0</v>
      </c>
      <c r="Z731" s="130">
        <f t="shared" si="221"/>
        <v>0</v>
      </c>
      <c r="AE731" s="41"/>
      <c r="AF731" s="41"/>
      <c r="AG731" s="41"/>
      <c r="AH731" s="41"/>
      <c r="AJ731" s="281" t="e">
        <f t="shared" si="222"/>
        <v>#N/A</v>
      </c>
    </row>
    <row r="732" spans="1:36" ht="19.5" hidden="1" customHeight="1" outlineLevel="2">
      <c r="A732" s="45" t="s">
        <v>2797</v>
      </c>
      <c r="B732" s="121" t="s">
        <v>1012</v>
      </c>
      <c r="C732" s="41">
        <f t="shared" si="212"/>
        <v>2751</v>
      </c>
      <c r="D732" s="41">
        <f t="shared" si="212"/>
        <v>0</v>
      </c>
      <c r="E732" s="41">
        <f t="shared" si="212"/>
        <v>0</v>
      </c>
      <c r="F732" s="41">
        <f t="shared" si="213"/>
        <v>2751</v>
      </c>
      <c r="G732" s="41">
        <f t="shared" si="214"/>
        <v>0</v>
      </c>
      <c r="H732" s="130">
        <f t="shared" si="215"/>
        <v>0</v>
      </c>
      <c r="I732" s="41">
        <v>2751</v>
      </c>
      <c r="J732" s="41"/>
      <c r="K732" s="41">
        <f t="shared" si="225"/>
        <v>0</v>
      </c>
      <c r="L732" s="41">
        <f t="shared" si="210"/>
        <v>2751</v>
      </c>
      <c r="M732" s="41">
        <f t="shared" si="216"/>
        <v>0</v>
      </c>
      <c r="N732" s="130">
        <f t="shared" si="217"/>
        <v>0</v>
      </c>
      <c r="O732" s="41"/>
      <c r="P732" s="41"/>
      <c r="Q732" s="41"/>
      <c r="R732" s="41"/>
      <c r="S732" s="41">
        <f t="shared" si="218"/>
        <v>0</v>
      </c>
      <c r="T732" s="130">
        <f t="shared" si="219"/>
        <v>0</v>
      </c>
      <c r="U732" s="41">
        <v>0</v>
      </c>
      <c r="V732" s="41"/>
      <c r="W732" s="41"/>
      <c r="X732" s="41">
        <v>0</v>
      </c>
      <c r="Y732" s="41">
        <f t="shared" si="220"/>
        <v>0</v>
      </c>
      <c r="Z732" s="130">
        <f t="shared" si="221"/>
        <v>0</v>
      </c>
      <c r="AE732" s="41"/>
      <c r="AF732" s="41"/>
      <c r="AG732" s="41"/>
      <c r="AH732" s="41"/>
      <c r="AJ732" s="281" t="e">
        <f t="shared" si="222"/>
        <v>#N/A</v>
      </c>
    </row>
    <row r="733" spans="1:36" ht="19.5" hidden="1" customHeight="1" outlineLevel="2">
      <c r="A733" s="45" t="s">
        <v>2798</v>
      </c>
      <c r="B733" s="121" t="s">
        <v>1013</v>
      </c>
      <c r="C733" s="41">
        <f t="shared" si="212"/>
        <v>0</v>
      </c>
      <c r="D733" s="41">
        <f t="shared" si="212"/>
        <v>0</v>
      </c>
      <c r="E733" s="41">
        <f t="shared" si="212"/>
        <v>0</v>
      </c>
      <c r="F733" s="41">
        <f t="shared" si="213"/>
        <v>0</v>
      </c>
      <c r="G733" s="41">
        <f t="shared" si="214"/>
        <v>0</v>
      </c>
      <c r="H733" s="130">
        <f t="shared" si="215"/>
        <v>0</v>
      </c>
      <c r="I733" s="41">
        <v>0</v>
      </c>
      <c r="J733" s="41"/>
      <c r="K733" s="41">
        <f t="shared" si="225"/>
        <v>0</v>
      </c>
      <c r="L733" s="41">
        <f t="shared" si="210"/>
        <v>0</v>
      </c>
      <c r="M733" s="41">
        <f t="shared" si="216"/>
        <v>0</v>
      </c>
      <c r="N733" s="130">
        <f t="shared" si="217"/>
        <v>0</v>
      </c>
      <c r="O733" s="41"/>
      <c r="P733" s="41"/>
      <c r="Q733" s="41"/>
      <c r="R733" s="41"/>
      <c r="S733" s="41">
        <f t="shared" si="218"/>
        <v>0</v>
      </c>
      <c r="T733" s="130">
        <f t="shared" si="219"/>
        <v>0</v>
      </c>
      <c r="U733" s="41">
        <v>0</v>
      </c>
      <c r="V733" s="41"/>
      <c r="W733" s="41"/>
      <c r="X733" s="41">
        <v>0</v>
      </c>
      <c r="Y733" s="41">
        <f t="shared" si="220"/>
        <v>0</v>
      </c>
      <c r="Z733" s="130">
        <f t="shared" si="221"/>
        <v>0</v>
      </c>
      <c r="AE733" s="41"/>
      <c r="AF733" s="41"/>
      <c r="AG733" s="41"/>
      <c r="AH733" s="41"/>
      <c r="AJ733" s="281" t="e">
        <f t="shared" si="222"/>
        <v>#N/A</v>
      </c>
    </row>
    <row r="734" spans="1:36" ht="19.5" hidden="1" customHeight="1" outlineLevel="1" collapsed="1">
      <c r="A734" s="43" t="s">
        <v>2799</v>
      </c>
      <c r="B734" s="121" t="s">
        <v>1014</v>
      </c>
      <c r="C734" s="44">
        <f t="shared" si="212"/>
        <v>689</v>
      </c>
      <c r="D734" s="44">
        <f t="shared" si="212"/>
        <v>0</v>
      </c>
      <c r="E734" s="44">
        <f t="shared" si="212"/>
        <v>1</v>
      </c>
      <c r="F734" s="44">
        <f t="shared" si="213"/>
        <v>690</v>
      </c>
      <c r="G734" s="44">
        <f t="shared" si="214"/>
        <v>1</v>
      </c>
      <c r="H734" s="131">
        <f t="shared" si="215"/>
        <v>0.14513788098693758</v>
      </c>
      <c r="I734" s="44">
        <f>SUM(I735:I737)</f>
        <v>226</v>
      </c>
      <c r="J734" s="44">
        <f>SUM(J735:J737)</f>
        <v>0</v>
      </c>
      <c r="K734" s="44">
        <f>SUM(K735:K737)</f>
        <v>0</v>
      </c>
      <c r="L734" s="44">
        <f t="shared" si="210"/>
        <v>226</v>
      </c>
      <c r="M734" s="44">
        <f t="shared" si="216"/>
        <v>0</v>
      </c>
      <c r="N734" s="131">
        <f t="shared" si="217"/>
        <v>0</v>
      </c>
      <c r="O734" s="44">
        <f>SUM(O735:O737)</f>
        <v>0</v>
      </c>
      <c r="P734" s="44">
        <f>SUM(P735:P737)</f>
        <v>0</v>
      </c>
      <c r="Q734" s="44">
        <f>SUM(Q735:Q737)</f>
        <v>0</v>
      </c>
      <c r="R734" s="44">
        <f>SUM(R735:R737)</f>
        <v>0</v>
      </c>
      <c r="S734" s="44">
        <f t="shared" si="218"/>
        <v>0</v>
      </c>
      <c r="T734" s="131">
        <f t="shared" si="219"/>
        <v>0</v>
      </c>
      <c r="U734" s="44">
        <f>SUM(U735:U737)</f>
        <v>463</v>
      </c>
      <c r="V734" s="44">
        <f>SUM(V735:V737)</f>
        <v>0</v>
      </c>
      <c r="W734" s="44">
        <f>SUM(W735:W737)</f>
        <v>1</v>
      </c>
      <c r="X734" s="44">
        <f>SUM(X735:X737)</f>
        <v>464</v>
      </c>
      <c r="Y734" s="44">
        <f t="shared" si="220"/>
        <v>1</v>
      </c>
      <c r="Z734" s="131">
        <f t="shared" si="221"/>
        <v>0.21598272138228944</v>
      </c>
      <c r="AE734" s="44">
        <f>SUM(AE735:AE737)</f>
        <v>0</v>
      </c>
      <c r="AF734" s="44">
        <f>SUM(AF735:AF737)</f>
        <v>0</v>
      </c>
      <c r="AG734" s="44">
        <f>SUM(AG735:AG737)</f>
        <v>0</v>
      </c>
      <c r="AH734" s="44">
        <f>SUM(AH735:AH737)</f>
        <v>0</v>
      </c>
      <c r="AJ734" s="281" t="e">
        <f t="shared" si="222"/>
        <v>#N/A</v>
      </c>
    </row>
    <row r="735" spans="1:36" ht="19.5" hidden="1" customHeight="1" outlineLevel="2">
      <c r="A735" s="45" t="s">
        <v>2800</v>
      </c>
      <c r="B735" s="121" t="s">
        <v>1015</v>
      </c>
      <c r="C735" s="41">
        <f t="shared" si="212"/>
        <v>220</v>
      </c>
      <c r="D735" s="41">
        <f t="shared" si="212"/>
        <v>0</v>
      </c>
      <c r="E735" s="41">
        <f t="shared" si="212"/>
        <v>0</v>
      </c>
      <c r="F735" s="41">
        <f t="shared" si="213"/>
        <v>220</v>
      </c>
      <c r="G735" s="41">
        <f t="shared" si="214"/>
        <v>0</v>
      </c>
      <c r="H735" s="130">
        <f t="shared" si="215"/>
        <v>0</v>
      </c>
      <c r="I735" s="41">
        <v>126</v>
      </c>
      <c r="J735" s="41"/>
      <c r="K735" s="41">
        <f t="shared" ref="K735:K737" si="226">SUM(AE735:AH735)</f>
        <v>0</v>
      </c>
      <c r="L735" s="41">
        <f t="shared" si="210"/>
        <v>126</v>
      </c>
      <c r="M735" s="41">
        <f t="shared" si="216"/>
        <v>0</v>
      </c>
      <c r="N735" s="130">
        <f t="shared" si="217"/>
        <v>0</v>
      </c>
      <c r="O735" s="41"/>
      <c r="P735" s="41"/>
      <c r="Q735" s="41"/>
      <c r="R735" s="41"/>
      <c r="S735" s="41">
        <f t="shared" si="218"/>
        <v>0</v>
      </c>
      <c r="T735" s="130">
        <f t="shared" si="219"/>
        <v>0</v>
      </c>
      <c r="U735" s="41">
        <v>94</v>
      </c>
      <c r="V735" s="41"/>
      <c r="W735" s="41"/>
      <c r="X735" s="41">
        <v>94</v>
      </c>
      <c r="Y735" s="41">
        <f t="shared" si="220"/>
        <v>0</v>
      </c>
      <c r="Z735" s="130">
        <f t="shared" si="221"/>
        <v>0</v>
      </c>
      <c r="AE735" s="41"/>
      <c r="AF735" s="41"/>
      <c r="AG735" s="41"/>
      <c r="AH735" s="41"/>
      <c r="AJ735" s="281" t="e">
        <f t="shared" si="222"/>
        <v>#N/A</v>
      </c>
    </row>
    <row r="736" spans="1:36" ht="19.5" hidden="1" customHeight="1" outlineLevel="2">
      <c r="A736" s="45" t="s">
        <v>2801</v>
      </c>
      <c r="B736" s="121" t="s">
        <v>1016</v>
      </c>
      <c r="C736" s="41">
        <f t="shared" si="212"/>
        <v>100</v>
      </c>
      <c r="D736" s="41">
        <f t="shared" si="212"/>
        <v>0</v>
      </c>
      <c r="E736" s="41">
        <f t="shared" si="212"/>
        <v>0</v>
      </c>
      <c r="F736" s="41">
        <f t="shared" si="213"/>
        <v>100</v>
      </c>
      <c r="G736" s="41">
        <f t="shared" si="214"/>
        <v>0</v>
      </c>
      <c r="H736" s="130">
        <f t="shared" si="215"/>
        <v>0</v>
      </c>
      <c r="I736" s="41">
        <v>100</v>
      </c>
      <c r="J736" s="41"/>
      <c r="K736" s="41">
        <f t="shared" si="226"/>
        <v>0</v>
      </c>
      <c r="L736" s="41">
        <f t="shared" si="210"/>
        <v>100</v>
      </c>
      <c r="M736" s="41">
        <f t="shared" si="216"/>
        <v>0</v>
      </c>
      <c r="N736" s="130">
        <f t="shared" si="217"/>
        <v>0</v>
      </c>
      <c r="O736" s="41"/>
      <c r="P736" s="41"/>
      <c r="Q736" s="41"/>
      <c r="R736" s="41"/>
      <c r="S736" s="41">
        <f t="shared" si="218"/>
        <v>0</v>
      </c>
      <c r="T736" s="130">
        <f t="shared" si="219"/>
        <v>0</v>
      </c>
      <c r="U736" s="41"/>
      <c r="V736" s="41"/>
      <c r="W736" s="41"/>
      <c r="X736" s="41"/>
      <c r="Y736" s="41">
        <f t="shared" si="220"/>
        <v>0</v>
      </c>
      <c r="Z736" s="130">
        <f t="shared" si="221"/>
        <v>0</v>
      </c>
      <c r="AE736" s="41"/>
      <c r="AF736" s="41"/>
      <c r="AG736" s="41"/>
      <c r="AH736" s="41"/>
      <c r="AJ736" s="281" t="e">
        <f t="shared" si="222"/>
        <v>#N/A</v>
      </c>
    </row>
    <row r="737" spans="1:36" ht="19.5" hidden="1" customHeight="1" outlineLevel="2">
      <c r="A737" s="45" t="s">
        <v>2802</v>
      </c>
      <c r="B737" s="121" t="s">
        <v>1017</v>
      </c>
      <c r="C737" s="41">
        <f t="shared" si="212"/>
        <v>369</v>
      </c>
      <c r="D737" s="41">
        <f t="shared" si="212"/>
        <v>0</v>
      </c>
      <c r="E737" s="41">
        <f t="shared" si="212"/>
        <v>1</v>
      </c>
      <c r="F737" s="41">
        <f t="shared" si="213"/>
        <v>370</v>
      </c>
      <c r="G737" s="41">
        <f t="shared" si="214"/>
        <v>1</v>
      </c>
      <c r="H737" s="130">
        <f t="shared" si="215"/>
        <v>0.27100271002710025</v>
      </c>
      <c r="I737" s="41"/>
      <c r="J737" s="41"/>
      <c r="K737" s="41">
        <f t="shared" si="226"/>
        <v>0</v>
      </c>
      <c r="L737" s="41">
        <f t="shared" si="210"/>
        <v>0</v>
      </c>
      <c r="M737" s="41">
        <f t="shared" si="216"/>
        <v>0</v>
      </c>
      <c r="N737" s="130">
        <f t="shared" si="217"/>
        <v>0</v>
      </c>
      <c r="O737" s="41"/>
      <c r="P737" s="41"/>
      <c r="Q737" s="41"/>
      <c r="R737" s="41"/>
      <c r="S737" s="41">
        <f t="shared" si="218"/>
        <v>0</v>
      </c>
      <c r="T737" s="130">
        <f t="shared" si="219"/>
        <v>0</v>
      </c>
      <c r="U737" s="46">
        <f>398-29</f>
        <v>369</v>
      </c>
      <c r="V737" s="41"/>
      <c r="W737" s="41">
        <v>1</v>
      </c>
      <c r="X737" s="46">
        <v>370</v>
      </c>
      <c r="Y737" s="41">
        <f t="shared" si="220"/>
        <v>1</v>
      </c>
      <c r="Z737" s="130">
        <f t="shared" si="221"/>
        <v>0.27100271002710025</v>
      </c>
      <c r="AE737" s="41"/>
      <c r="AF737" s="41"/>
      <c r="AG737" s="41"/>
      <c r="AH737" s="41"/>
      <c r="AJ737" s="281" t="e">
        <f t="shared" si="222"/>
        <v>#N/A</v>
      </c>
    </row>
    <row r="738" spans="1:36" ht="19.5" hidden="1" customHeight="1" outlineLevel="1" collapsed="1">
      <c r="A738" s="43" t="s">
        <v>2803</v>
      </c>
      <c r="B738" s="121" t="s">
        <v>1018</v>
      </c>
      <c r="C738" s="44">
        <f t="shared" si="212"/>
        <v>32</v>
      </c>
      <c r="D738" s="44">
        <f t="shared" si="212"/>
        <v>0</v>
      </c>
      <c r="E738" s="44">
        <f t="shared" si="212"/>
        <v>0</v>
      </c>
      <c r="F738" s="44">
        <f t="shared" si="213"/>
        <v>32</v>
      </c>
      <c r="G738" s="44">
        <f t="shared" si="214"/>
        <v>0</v>
      </c>
      <c r="H738" s="131">
        <f t="shared" si="215"/>
        <v>0</v>
      </c>
      <c r="I738" s="44">
        <f>SUM(I739:I740)</f>
        <v>1</v>
      </c>
      <c r="J738" s="44">
        <f>SUM(J739:J740)</f>
        <v>0</v>
      </c>
      <c r="K738" s="44">
        <f>SUM(K739:K740)</f>
        <v>0</v>
      </c>
      <c r="L738" s="44">
        <f t="shared" si="210"/>
        <v>1</v>
      </c>
      <c r="M738" s="44">
        <f t="shared" si="216"/>
        <v>0</v>
      </c>
      <c r="N738" s="131">
        <f t="shared" si="217"/>
        <v>0</v>
      </c>
      <c r="O738" s="44">
        <f>SUM(O739:O740)</f>
        <v>0</v>
      </c>
      <c r="P738" s="44">
        <f>SUM(P739:P740)</f>
        <v>0</v>
      </c>
      <c r="Q738" s="44">
        <f>SUM(Q739:Q740)</f>
        <v>0</v>
      </c>
      <c r="R738" s="44">
        <f>SUM(R739:R740)</f>
        <v>0</v>
      </c>
      <c r="S738" s="44">
        <f t="shared" si="218"/>
        <v>0</v>
      </c>
      <c r="T738" s="131">
        <f t="shared" si="219"/>
        <v>0</v>
      </c>
      <c r="U738" s="44">
        <f>SUM(U739:U740)</f>
        <v>31</v>
      </c>
      <c r="V738" s="44">
        <f>SUM(V739:V740)</f>
        <v>0</v>
      </c>
      <c r="W738" s="44">
        <f>SUM(W739:W740)</f>
        <v>0</v>
      </c>
      <c r="X738" s="44">
        <f>SUM(X739:X740)</f>
        <v>31</v>
      </c>
      <c r="Y738" s="44">
        <f t="shared" si="220"/>
        <v>0</v>
      </c>
      <c r="Z738" s="131">
        <f t="shared" si="221"/>
        <v>0</v>
      </c>
      <c r="AE738" s="44">
        <f>SUM(AE739:AE740)</f>
        <v>0</v>
      </c>
      <c r="AF738" s="44">
        <f>SUM(AF739:AF740)</f>
        <v>0</v>
      </c>
      <c r="AG738" s="44">
        <f>SUM(AG739:AG740)</f>
        <v>0</v>
      </c>
      <c r="AH738" s="44">
        <f>SUM(AH739:AH740)</f>
        <v>0</v>
      </c>
      <c r="AJ738" s="281" t="e">
        <f t="shared" si="222"/>
        <v>#N/A</v>
      </c>
    </row>
    <row r="739" spans="1:36" ht="19.5" hidden="1" customHeight="1" outlineLevel="2">
      <c r="A739" s="45" t="s">
        <v>2804</v>
      </c>
      <c r="B739" s="121" t="s">
        <v>1019</v>
      </c>
      <c r="C739" s="41">
        <f t="shared" si="212"/>
        <v>4</v>
      </c>
      <c r="D739" s="41">
        <f t="shared" si="212"/>
        <v>0</v>
      </c>
      <c r="E739" s="41">
        <f t="shared" si="212"/>
        <v>0</v>
      </c>
      <c r="F739" s="41">
        <f t="shared" si="213"/>
        <v>4</v>
      </c>
      <c r="G739" s="41">
        <f t="shared" si="214"/>
        <v>0</v>
      </c>
      <c r="H739" s="130">
        <f t="shared" si="215"/>
        <v>0</v>
      </c>
      <c r="I739" s="41">
        <v>1</v>
      </c>
      <c r="J739" s="41"/>
      <c r="K739" s="41">
        <f t="shared" ref="K739:K741" si="227">SUM(AE739:AH739)</f>
        <v>0</v>
      </c>
      <c r="L739" s="41">
        <f t="shared" si="210"/>
        <v>1</v>
      </c>
      <c r="M739" s="41">
        <f t="shared" si="216"/>
        <v>0</v>
      </c>
      <c r="N739" s="130">
        <f t="shared" si="217"/>
        <v>0</v>
      </c>
      <c r="O739" s="41"/>
      <c r="P739" s="41"/>
      <c r="Q739" s="41"/>
      <c r="R739" s="41"/>
      <c r="S739" s="41">
        <f t="shared" si="218"/>
        <v>0</v>
      </c>
      <c r="T739" s="130">
        <f t="shared" si="219"/>
        <v>0</v>
      </c>
      <c r="U739" s="41">
        <v>3</v>
      </c>
      <c r="V739" s="41"/>
      <c r="W739" s="41"/>
      <c r="X739" s="41">
        <v>3</v>
      </c>
      <c r="Y739" s="41">
        <f t="shared" si="220"/>
        <v>0</v>
      </c>
      <c r="Z739" s="130">
        <f t="shared" si="221"/>
        <v>0</v>
      </c>
      <c r="AE739" s="41"/>
      <c r="AF739" s="41"/>
      <c r="AG739" s="41"/>
      <c r="AH739" s="41"/>
      <c r="AJ739" s="281" t="e">
        <f t="shared" si="222"/>
        <v>#N/A</v>
      </c>
    </row>
    <row r="740" spans="1:36" ht="19.5" hidden="1" customHeight="1" outlineLevel="2">
      <c r="A740" s="45" t="s">
        <v>2805</v>
      </c>
      <c r="B740" s="121" t="s">
        <v>1020</v>
      </c>
      <c r="C740" s="41">
        <f t="shared" si="212"/>
        <v>28</v>
      </c>
      <c r="D740" s="41">
        <f t="shared" si="212"/>
        <v>0</v>
      </c>
      <c r="E740" s="41">
        <f t="shared" si="212"/>
        <v>0</v>
      </c>
      <c r="F740" s="41">
        <f t="shared" si="213"/>
        <v>28</v>
      </c>
      <c r="G740" s="41">
        <f t="shared" si="214"/>
        <v>0</v>
      </c>
      <c r="H740" s="130">
        <f t="shared" si="215"/>
        <v>0</v>
      </c>
      <c r="I740" s="41">
        <v>0</v>
      </c>
      <c r="J740" s="41"/>
      <c r="K740" s="41">
        <f t="shared" si="227"/>
        <v>0</v>
      </c>
      <c r="L740" s="41">
        <f t="shared" si="210"/>
        <v>0</v>
      </c>
      <c r="M740" s="41">
        <f t="shared" si="216"/>
        <v>0</v>
      </c>
      <c r="N740" s="130">
        <f t="shared" si="217"/>
        <v>0</v>
      </c>
      <c r="O740" s="41"/>
      <c r="P740" s="41"/>
      <c r="Q740" s="41"/>
      <c r="R740" s="41"/>
      <c r="S740" s="41">
        <f t="shared" si="218"/>
        <v>0</v>
      </c>
      <c r="T740" s="130">
        <f t="shared" si="219"/>
        <v>0</v>
      </c>
      <c r="U740" s="46">
        <v>28</v>
      </c>
      <c r="V740" s="41"/>
      <c r="W740" s="41"/>
      <c r="X740" s="46">
        <v>28</v>
      </c>
      <c r="Y740" s="41">
        <f t="shared" si="220"/>
        <v>0</v>
      </c>
      <c r="Z740" s="130">
        <f t="shared" si="221"/>
        <v>0</v>
      </c>
      <c r="AE740" s="41"/>
      <c r="AF740" s="41"/>
      <c r="AG740" s="41"/>
      <c r="AH740" s="41"/>
      <c r="AJ740" s="281" t="e">
        <f t="shared" si="222"/>
        <v>#N/A</v>
      </c>
    </row>
    <row r="741" spans="1:36" ht="19.5" hidden="1" customHeight="1" outlineLevel="1">
      <c r="A741" s="43" t="s">
        <v>2806</v>
      </c>
      <c r="B741" s="121" t="s">
        <v>1021</v>
      </c>
      <c r="C741" s="44">
        <f t="shared" si="212"/>
        <v>823</v>
      </c>
      <c r="D741" s="44">
        <f t="shared" si="212"/>
        <v>0</v>
      </c>
      <c r="E741" s="44">
        <f t="shared" si="212"/>
        <v>0</v>
      </c>
      <c r="F741" s="44">
        <f t="shared" si="213"/>
        <v>823</v>
      </c>
      <c r="G741" s="44">
        <f t="shared" si="214"/>
        <v>0</v>
      </c>
      <c r="H741" s="131">
        <f t="shared" si="215"/>
        <v>0</v>
      </c>
      <c r="I741" s="44">
        <v>823</v>
      </c>
      <c r="J741" s="44"/>
      <c r="K741" s="44">
        <f t="shared" si="227"/>
        <v>0</v>
      </c>
      <c r="L741" s="44">
        <f t="shared" si="210"/>
        <v>823</v>
      </c>
      <c r="M741" s="44">
        <f t="shared" si="216"/>
        <v>0</v>
      </c>
      <c r="N741" s="131">
        <f t="shared" si="217"/>
        <v>0</v>
      </c>
      <c r="O741" s="44"/>
      <c r="P741" s="44"/>
      <c r="Q741" s="44"/>
      <c r="R741" s="44"/>
      <c r="S741" s="44">
        <f t="shared" si="218"/>
        <v>0</v>
      </c>
      <c r="T741" s="131">
        <f t="shared" si="219"/>
        <v>0</v>
      </c>
      <c r="U741" s="44">
        <v>0</v>
      </c>
      <c r="V741" s="44"/>
      <c r="W741" s="44"/>
      <c r="X741" s="44">
        <v>0</v>
      </c>
      <c r="Y741" s="44">
        <f t="shared" si="220"/>
        <v>0</v>
      </c>
      <c r="Z741" s="131">
        <f t="shared" si="221"/>
        <v>0</v>
      </c>
      <c r="AE741" s="44"/>
      <c r="AF741" s="44"/>
      <c r="AG741" s="44"/>
      <c r="AH741" s="44"/>
      <c r="AJ741" s="281" t="e">
        <f t="shared" si="222"/>
        <v>#N/A</v>
      </c>
    </row>
    <row r="742" spans="1:36" ht="19.5" customHeight="1" collapsed="1">
      <c r="A742" s="39" t="s">
        <v>2807</v>
      </c>
      <c r="B742" s="121" t="s">
        <v>1022</v>
      </c>
      <c r="C742" s="40">
        <f t="shared" si="212"/>
        <v>7577</v>
      </c>
      <c r="D742" s="40">
        <f t="shared" si="212"/>
        <v>4900</v>
      </c>
      <c r="E742" s="40">
        <f t="shared" si="212"/>
        <v>-938</v>
      </c>
      <c r="F742" s="40">
        <f t="shared" si="213"/>
        <v>11539</v>
      </c>
      <c r="G742" s="40">
        <f t="shared" si="214"/>
        <v>3962</v>
      </c>
      <c r="H742" s="129">
        <f t="shared" si="215"/>
        <v>52.289824468787117</v>
      </c>
      <c r="I742" s="40">
        <f>SUM(I743,I752,I756,I765,I771,I777,I783,I786,I789:I791,I797:I799,I814)</f>
        <v>7256</v>
      </c>
      <c r="J742" s="40">
        <f>SUM(J743,J752,J756,J765,J771,J777,J783,J786,J789:J791,J797:J799,J814)</f>
        <v>900</v>
      </c>
      <c r="K742" s="40">
        <f>SUM(K743,K752,K756,K765,K771,K777,K783,K786,K789:K791,K797:K799,K814)</f>
        <v>-923</v>
      </c>
      <c r="L742" s="40">
        <f>SUM(L743,L752,L756,L765,L771,L777,L783,L786,L789:L791,L797:L799,L814)</f>
        <v>7233</v>
      </c>
      <c r="M742" s="40">
        <f t="shared" si="216"/>
        <v>-23</v>
      </c>
      <c r="N742" s="129">
        <f t="shared" si="217"/>
        <v>-0.31697905181918412</v>
      </c>
      <c r="O742" s="40">
        <f>SUM(O743,O752,O756,O765,O771,O777,O783,O786,O789:O791,O797:O799,O814)</f>
        <v>113</v>
      </c>
      <c r="P742" s="40">
        <f>SUM(P743,P752,P756,P765,P771,P777,P783,P786,P789:P791,P797:P799,P814)</f>
        <v>4000</v>
      </c>
      <c r="Q742" s="40">
        <f>SUM(Q743,Q752,Q756,Q765,Q771,Q777,Q783,Q786,Q789:Q791,Q797:Q799,Q814)</f>
        <v>-15</v>
      </c>
      <c r="R742" s="40">
        <f>SUM(R743,R752,R756,R765,R771,R777,R783,R786,R789:R791,R797:R799,R814)</f>
        <v>4098</v>
      </c>
      <c r="S742" s="40">
        <f t="shared" si="218"/>
        <v>3985</v>
      </c>
      <c r="T742" s="129">
        <f t="shared" si="219"/>
        <v>3526.5486725663723</v>
      </c>
      <c r="U742" s="40">
        <f>SUM(U743,U752,U756,U765,U771,U777,U783,U786,U789:U791,U797:U799,U814)</f>
        <v>208</v>
      </c>
      <c r="V742" s="40">
        <f>SUM(V743,V752,V756,V765,V771,V777,V783,V786,V789:V791,V797:V799,V814)</f>
        <v>0</v>
      </c>
      <c r="W742" s="40">
        <f>SUM(W743,W752,W756,W765,W771,W777,W783,W786,W789:W791,W797:W799,W814)</f>
        <v>0</v>
      </c>
      <c r="X742" s="40">
        <f>SUM(X743,X752,X756,X765,X771,X777,X783,X786,X789:X791,X797:X799,X814)</f>
        <v>208</v>
      </c>
      <c r="Y742" s="40">
        <f t="shared" si="220"/>
        <v>0</v>
      </c>
      <c r="Z742" s="129">
        <f t="shared" si="221"/>
        <v>0</v>
      </c>
      <c r="AE742" s="40">
        <f>SUM(AE743,AE752,AE756,AE765,AE771,AE777,AE783,AE786,AE789:AE791,AE797:AE799,AE814)</f>
        <v>-900</v>
      </c>
      <c r="AF742" s="40">
        <f>SUM(AF743,AF752,AF756,AF765,AF771,AF777,AF783,AF786,AF789:AF791,AF797:AF799,AF814)</f>
        <v>-23</v>
      </c>
      <c r="AG742" s="40">
        <f>SUM(AG743,AG752,AG756,AG765,AG771,AG777,AG783,AG786,AG789:AG791,AG797:AG799,AG814)</f>
        <v>0</v>
      </c>
      <c r="AH742" s="40">
        <f>SUM(AH743,AH752,AH756,AH765,AH771,AH777,AH783,AH786,AH789:AH791,AH797:AH799,AH814)</f>
        <v>0</v>
      </c>
      <c r="AJ742" s="281" t="e">
        <f t="shared" si="222"/>
        <v>#N/A</v>
      </c>
    </row>
    <row r="743" spans="1:36" ht="19.5" hidden="1" customHeight="1" outlineLevel="1" collapsed="1">
      <c r="A743" s="43" t="s">
        <v>2808</v>
      </c>
      <c r="B743" s="121" t="s">
        <v>1023</v>
      </c>
      <c r="C743" s="44">
        <f t="shared" si="212"/>
        <v>970</v>
      </c>
      <c r="D743" s="44">
        <f t="shared" si="212"/>
        <v>0</v>
      </c>
      <c r="E743" s="44">
        <f t="shared" si="212"/>
        <v>0</v>
      </c>
      <c r="F743" s="44">
        <f t="shared" si="213"/>
        <v>970</v>
      </c>
      <c r="G743" s="44">
        <f t="shared" si="214"/>
        <v>0</v>
      </c>
      <c r="H743" s="131">
        <f t="shared" si="215"/>
        <v>0</v>
      </c>
      <c r="I743" s="44">
        <f>SUM(I744:I751)</f>
        <v>920</v>
      </c>
      <c r="J743" s="44">
        <f>SUM(J744:J751)</f>
        <v>0</v>
      </c>
      <c r="K743" s="44">
        <f>SUM(K744:K751)</f>
        <v>0</v>
      </c>
      <c r="L743" s="44">
        <f t="shared" si="210"/>
        <v>920</v>
      </c>
      <c r="M743" s="44">
        <f t="shared" si="216"/>
        <v>0</v>
      </c>
      <c r="N743" s="131">
        <f t="shared" si="217"/>
        <v>0</v>
      </c>
      <c r="O743" s="44">
        <f>SUM(O744:O751)</f>
        <v>10</v>
      </c>
      <c r="P743" s="44">
        <f>SUM(P744:P751)</f>
        <v>0</v>
      </c>
      <c r="Q743" s="44">
        <f>SUM(Q744:Q751)</f>
        <v>0</v>
      </c>
      <c r="R743" s="44">
        <f>SUM(R744:R751)</f>
        <v>10</v>
      </c>
      <c r="S743" s="44">
        <f t="shared" si="218"/>
        <v>0</v>
      </c>
      <c r="T743" s="131">
        <f t="shared" si="219"/>
        <v>0</v>
      </c>
      <c r="U743" s="44">
        <f>SUM(U744:U751)</f>
        <v>40</v>
      </c>
      <c r="V743" s="44">
        <f>SUM(V744:V751)</f>
        <v>0</v>
      </c>
      <c r="W743" s="44">
        <f>SUM(W744:W751)</f>
        <v>0</v>
      </c>
      <c r="X743" s="44">
        <f>SUM(X744:X751)</f>
        <v>40</v>
      </c>
      <c r="Y743" s="44">
        <f t="shared" si="220"/>
        <v>0</v>
      </c>
      <c r="Z743" s="131">
        <f t="shared" si="221"/>
        <v>0</v>
      </c>
      <c r="AE743" s="44">
        <f>SUM(AE744:AE751)</f>
        <v>0</v>
      </c>
      <c r="AF743" s="44">
        <f>SUM(AF744:AF751)</f>
        <v>0</v>
      </c>
      <c r="AG743" s="44">
        <f>SUM(AG744:AG751)</f>
        <v>0</v>
      </c>
      <c r="AH743" s="44">
        <f>SUM(AH744:AH751)</f>
        <v>0</v>
      </c>
      <c r="AJ743" s="281" t="e">
        <f t="shared" si="222"/>
        <v>#N/A</v>
      </c>
    </row>
    <row r="744" spans="1:36" ht="19.5" hidden="1" customHeight="1" outlineLevel="2">
      <c r="A744" s="45" t="s">
        <v>2809</v>
      </c>
      <c r="B744" s="121" t="s">
        <v>706</v>
      </c>
      <c r="C744" s="41">
        <f t="shared" si="212"/>
        <v>680</v>
      </c>
      <c r="D744" s="41">
        <f t="shared" si="212"/>
        <v>0</v>
      </c>
      <c r="E744" s="41">
        <f t="shared" si="212"/>
        <v>0</v>
      </c>
      <c r="F744" s="41">
        <f t="shared" si="213"/>
        <v>680</v>
      </c>
      <c r="G744" s="41">
        <f t="shared" si="214"/>
        <v>0</v>
      </c>
      <c r="H744" s="130">
        <f t="shared" si="215"/>
        <v>0</v>
      </c>
      <c r="I744" s="41">
        <v>680</v>
      </c>
      <c r="J744" s="41"/>
      <c r="K744" s="41">
        <f t="shared" ref="K744:K751" si="228">SUM(AE744:AH744)</f>
        <v>0</v>
      </c>
      <c r="L744" s="41">
        <f t="shared" si="210"/>
        <v>680</v>
      </c>
      <c r="M744" s="41">
        <f t="shared" si="216"/>
        <v>0</v>
      </c>
      <c r="N744" s="130">
        <f t="shared" si="217"/>
        <v>0</v>
      </c>
      <c r="O744" s="41"/>
      <c r="P744" s="41"/>
      <c r="Q744" s="41"/>
      <c r="R744" s="41"/>
      <c r="S744" s="41">
        <f t="shared" si="218"/>
        <v>0</v>
      </c>
      <c r="T744" s="130">
        <f t="shared" si="219"/>
        <v>0</v>
      </c>
      <c r="U744" s="41">
        <v>0</v>
      </c>
      <c r="V744" s="41"/>
      <c r="W744" s="41"/>
      <c r="X744" s="41">
        <v>0</v>
      </c>
      <c r="Y744" s="41">
        <f t="shared" si="220"/>
        <v>0</v>
      </c>
      <c r="Z744" s="130">
        <f t="shared" si="221"/>
        <v>0</v>
      </c>
      <c r="AE744" s="41"/>
      <c r="AF744" s="41"/>
      <c r="AG744" s="41"/>
      <c r="AH744" s="41"/>
      <c r="AJ744" s="281" t="e">
        <f t="shared" si="222"/>
        <v>#N/A</v>
      </c>
    </row>
    <row r="745" spans="1:36" ht="19.5" hidden="1" customHeight="1" outlineLevel="2">
      <c r="A745" s="45" t="s">
        <v>2810</v>
      </c>
      <c r="B745" s="121" t="s">
        <v>718</v>
      </c>
      <c r="C745" s="41">
        <f t="shared" si="212"/>
        <v>120</v>
      </c>
      <c r="D745" s="41">
        <f t="shared" si="212"/>
        <v>0</v>
      </c>
      <c r="E745" s="41">
        <f t="shared" si="212"/>
        <v>0</v>
      </c>
      <c r="F745" s="41">
        <f t="shared" si="213"/>
        <v>120</v>
      </c>
      <c r="G745" s="41">
        <f t="shared" si="214"/>
        <v>0</v>
      </c>
      <c r="H745" s="130">
        <f t="shared" si="215"/>
        <v>0</v>
      </c>
      <c r="I745" s="41">
        <v>70</v>
      </c>
      <c r="J745" s="41"/>
      <c r="K745" s="41">
        <f t="shared" si="228"/>
        <v>0</v>
      </c>
      <c r="L745" s="41">
        <f t="shared" si="210"/>
        <v>70</v>
      </c>
      <c r="M745" s="41">
        <f t="shared" si="216"/>
        <v>0</v>
      </c>
      <c r="N745" s="130">
        <f t="shared" si="217"/>
        <v>0</v>
      </c>
      <c r="O745" s="41">
        <v>10</v>
      </c>
      <c r="P745" s="41"/>
      <c r="Q745" s="41"/>
      <c r="R745" s="41">
        <v>10</v>
      </c>
      <c r="S745" s="41">
        <f t="shared" si="218"/>
        <v>0</v>
      </c>
      <c r="T745" s="130">
        <f t="shared" si="219"/>
        <v>0</v>
      </c>
      <c r="U745" s="41">
        <v>40</v>
      </c>
      <c r="V745" s="41"/>
      <c r="W745" s="41"/>
      <c r="X745" s="41">
        <v>40</v>
      </c>
      <c r="Y745" s="41">
        <f t="shared" si="220"/>
        <v>0</v>
      </c>
      <c r="Z745" s="130">
        <f t="shared" si="221"/>
        <v>0</v>
      </c>
      <c r="AE745" s="41"/>
      <c r="AF745" s="41"/>
      <c r="AG745" s="41"/>
      <c r="AH745" s="41"/>
      <c r="AJ745" s="281" t="e">
        <f t="shared" si="222"/>
        <v>#N/A</v>
      </c>
    </row>
    <row r="746" spans="1:36" ht="19.5" hidden="1" customHeight="1" outlineLevel="2">
      <c r="A746" s="45" t="s">
        <v>2811</v>
      </c>
      <c r="B746" s="121" t="s">
        <v>719</v>
      </c>
      <c r="C746" s="41">
        <f t="shared" si="212"/>
        <v>0</v>
      </c>
      <c r="D746" s="41">
        <f t="shared" si="212"/>
        <v>0</v>
      </c>
      <c r="E746" s="41">
        <f t="shared" si="212"/>
        <v>0</v>
      </c>
      <c r="F746" s="41">
        <f t="shared" si="213"/>
        <v>0</v>
      </c>
      <c r="G746" s="41">
        <f t="shared" si="214"/>
        <v>0</v>
      </c>
      <c r="H746" s="130">
        <f t="shared" si="215"/>
        <v>0</v>
      </c>
      <c r="I746" s="41">
        <v>0</v>
      </c>
      <c r="J746" s="41"/>
      <c r="K746" s="41">
        <f t="shared" si="228"/>
        <v>0</v>
      </c>
      <c r="L746" s="41">
        <f t="shared" si="210"/>
        <v>0</v>
      </c>
      <c r="M746" s="41">
        <f t="shared" si="216"/>
        <v>0</v>
      </c>
      <c r="N746" s="130">
        <f t="shared" si="217"/>
        <v>0</v>
      </c>
      <c r="O746" s="41"/>
      <c r="P746" s="41"/>
      <c r="Q746" s="41"/>
      <c r="R746" s="41"/>
      <c r="S746" s="41">
        <f t="shared" si="218"/>
        <v>0</v>
      </c>
      <c r="T746" s="130">
        <f t="shared" si="219"/>
        <v>0</v>
      </c>
      <c r="U746" s="41">
        <v>0</v>
      </c>
      <c r="V746" s="41"/>
      <c r="W746" s="41"/>
      <c r="X746" s="41">
        <v>0</v>
      </c>
      <c r="Y746" s="41">
        <f t="shared" si="220"/>
        <v>0</v>
      </c>
      <c r="Z746" s="130">
        <f t="shared" si="221"/>
        <v>0</v>
      </c>
      <c r="AE746" s="41"/>
      <c r="AF746" s="41"/>
      <c r="AG746" s="41"/>
      <c r="AH746" s="41"/>
      <c r="AJ746" s="281" t="e">
        <f t="shared" si="222"/>
        <v>#N/A</v>
      </c>
    </row>
    <row r="747" spans="1:36" ht="19.5" hidden="1" customHeight="1" outlineLevel="2">
      <c r="A747" s="45" t="s">
        <v>2812</v>
      </c>
      <c r="B747" s="121" t="s">
        <v>1024</v>
      </c>
      <c r="C747" s="41">
        <f t="shared" si="212"/>
        <v>18</v>
      </c>
      <c r="D747" s="41">
        <f t="shared" si="212"/>
        <v>0</v>
      </c>
      <c r="E747" s="41">
        <f t="shared" si="212"/>
        <v>0</v>
      </c>
      <c r="F747" s="41">
        <f t="shared" si="213"/>
        <v>18</v>
      </c>
      <c r="G747" s="41">
        <f t="shared" si="214"/>
        <v>0</v>
      </c>
      <c r="H747" s="130">
        <f t="shared" si="215"/>
        <v>0</v>
      </c>
      <c r="I747" s="41">
        <v>18</v>
      </c>
      <c r="J747" s="41"/>
      <c r="K747" s="41">
        <f t="shared" si="228"/>
        <v>0</v>
      </c>
      <c r="L747" s="41">
        <f t="shared" si="210"/>
        <v>18</v>
      </c>
      <c r="M747" s="41">
        <f t="shared" si="216"/>
        <v>0</v>
      </c>
      <c r="N747" s="130">
        <f t="shared" si="217"/>
        <v>0</v>
      </c>
      <c r="O747" s="41"/>
      <c r="P747" s="41"/>
      <c r="Q747" s="41"/>
      <c r="R747" s="41"/>
      <c r="S747" s="41">
        <f t="shared" si="218"/>
        <v>0</v>
      </c>
      <c r="T747" s="130">
        <f t="shared" si="219"/>
        <v>0</v>
      </c>
      <c r="U747" s="41">
        <v>0</v>
      </c>
      <c r="V747" s="41"/>
      <c r="W747" s="41"/>
      <c r="X747" s="41">
        <v>0</v>
      </c>
      <c r="Y747" s="41">
        <f t="shared" si="220"/>
        <v>0</v>
      </c>
      <c r="Z747" s="130">
        <f t="shared" si="221"/>
        <v>0</v>
      </c>
      <c r="AE747" s="41"/>
      <c r="AF747" s="41"/>
      <c r="AG747" s="41"/>
      <c r="AH747" s="41"/>
      <c r="AJ747" s="281" t="e">
        <f t="shared" si="222"/>
        <v>#N/A</v>
      </c>
    </row>
    <row r="748" spans="1:36" ht="19.5" hidden="1" customHeight="1" outlineLevel="2">
      <c r="A748" s="45" t="s">
        <v>2813</v>
      </c>
      <c r="B748" s="121" t="s">
        <v>1025</v>
      </c>
      <c r="C748" s="41">
        <f t="shared" si="212"/>
        <v>42</v>
      </c>
      <c r="D748" s="41">
        <f t="shared" si="212"/>
        <v>0</v>
      </c>
      <c r="E748" s="41">
        <f t="shared" si="212"/>
        <v>0</v>
      </c>
      <c r="F748" s="41">
        <f t="shared" si="213"/>
        <v>42</v>
      </c>
      <c r="G748" s="41">
        <f t="shared" si="214"/>
        <v>0</v>
      </c>
      <c r="H748" s="130">
        <f t="shared" si="215"/>
        <v>0</v>
      </c>
      <c r="I748" s="41">
        <v>42</v>
      </c>
      <c r="J748" s="41"/>
      <c r="K748" s="41">
        <f t="shared" si="228"/>
        <v>0</v>
      </c>
      <c r="L748" s="41">
        <f t="shared" si="210"/>
        <v>42</v>
      </c>
      <c r="M748" s="41">
        <f t="shared" si="216"/>
        <v>0</v>
      </c>
      <c r="N748" s="130">
        <f t="shared" si="217"/>
        <v>0</v>
      </c>
      <c r="O748" s="41"/>
      <c r="P748" s="41"/>
      <c r="Q748" s="41"/>
      <c r="R748" s="41"/>
      <c r="S748" s="41">
        <f t="shared" si="218"/>
        <v>0</v>
      </c>
      <c r="T748" s="130">
        <f t="shared" si="219"/>
        <v>0</v>
      </c>
      <c r="U748" s="41">
        <v>0</v>
      </c>
      <c r="V748" s="41"/>
      <c r="W748" s="41"/>
      <c r="X748" s="41">
        <v>0</v>
      </c>
      <c r="Y748" s="41">
        <f t="shared" si="220"/>
        <v>0</v>
      </c>
      <c r="Z748" s="130">
        <f t="shared" si="221"/>
        <v>0</v>
      </c>
      <c r="AE748" s="41"/>
      <c r="AF748" s="41"/>
      <c r="AG748" s="41"/>
      <c r="AH748" s="41"/>
      <c r="AJ748" s="281" t="e">
        <f t="shared" si="222"/>
        <v>#N/A</v>
      </c>
    </row>
    <row r="749" spans="1:36" ht="19.5" hidden="1" customHeight="1" outlineLevel="2">
      <c r="A749" s="45" t="s">
        <v>2814</v>
      </c>
      <c r="B749" s="121" t="s">
        <v>1026</v>
      </c>
      <c r="C749" s="41">
        <f t="shared" si="212"/>
        <v>0</v>
      </c>
      <c r="D749" s="41">
        <f t="shared" si="212"/>
        <v>0</v>
      </c>
      <c r="E749" s="41">
        <f t="shared" si="212"/>
        <v>0</v>
      </c>
      <c r="F749" s="41">
        <f t="shared" si="213"/>
        <v>0</v>
      </c>
      <c r="G749" s="41">
        <f t="shared" si="214"/>
        <v>0</v>
      </c>
      <c r="H749" s="130">
        <f t="shared" si="215"/>
        <v>0</v>
      </c>
      <c r="I749" s="41">
        <v>0</v>
      </c>
      <c r="J749" s="41"/>
      <c r="K749" s="41">
        <f t="shared" si="228"/>
        <v>0</v>
      </c>
      <c r="L749" s="41">
        <f t="shared" si="210"/>
        <v>0</v>
      </c>
      <c r="M749" s="41">
        <f t="shared" si="216"/>
        <v>0</v>
      </c>
      <c r="N749" s="130">
        <f t="shared" si="217"/>
        <v>0</v>
      </c>
      <c r="O749" s="41"/>
      <c r="P749" s="41"/>
      <c r="Q749" s="41"/>
      <c r="R749" s="41"/>
      <c r="S749" s="41">
        <f t="shared" si="218"/>
        <v>0</v>
      </c>
      <c r="T749" s="130">
        <f t="shared" si="219"/>
        <v>0</v>
      </c>
      <c r="U749" s="41">
        <v>0</v>
      </c>
      <c r="V749" s="41"/>
      <c r="W749" s="41"/>
      <c r="X749" s="41">
        <v>0</v>
      </c>
      <c r="Y749" s="41">
        <f t="shared" si="220"/>
        <v>0</v>
      </c>
      <c r="Z749" s="130">
        <f t="shared" si="221"/>
        <v>0</v>
      </c>
      <c r="AE749" s="41"/>
      <c r="AF749" s="41"/>
      <c r="AG749" s="41"/>
      <c r="AH749" s="41"/>
      <c r="AJ749" s="281" t="e">
        <f t="shared" si="222"/>
        <v>#N/A</v>
      </c>
    </row>
    <row r="750" spans="1:36" ht="19.5" hidden="1" customHeight="1" outlineLevel="2">
      <c r="A750" s="45" t="s">
        <v>2815</v>
      </c>
      <c r="B750" s="121" t="s">
        <v>1027</v>
      </c>
      <c r="C750" s="41">
        <f t="shared" si="212"/>
        <v>0</v>
      </c>
      <c r="D750" s="41">
        <f t="shared" si="212"/>
        <v>0</v>
      </c>
      <c r="E750" s="41">
        <f t="shared" si="212"/>
        <v>0</v>
      </c>
      <c r="F750" s="41">
        <f t="shared" si="213"/>
        <v>0</v>
      </c>
      <c r="G750" s="41">
        <f t="shared" si="214"/>
        <v>0</v>
      </c>
      <c r="H750" s="130">
        <f t="shared" si="215"/>
        <v>0</v>
      </c>
      <c r="I750" s="41">
        <v>0</v>
      </c>
      <c r="J750" s="41"/>
      <c r="K750" s="41">
        <f t="shared" si="228"/>
        <v>0</v>
      </c>
      <c r="L750" s="41">
        <f t="shared" si="210"/>
        <v>0</v>
      </c>
      <c r="M750" s="41">
        <f t="shared" si="216"/>
        <v>0</v>
      </c>
      <c r="N750" s="130">
        <f t="shared" si="217"/>
        <v>0</v>
      </c>
      <c r="O750" s="41"/>
      <c r="P750" s="41"/>
      <c r="Q750" s="41"/>
      <c r="R750" s="41"/>
      <c r="S750" s="41">
        <f t="shared" si="218"/>
        <v>0</v>
      </c>
      <c r="T750" s="130">
        <f t="shared" si="219"/>
        <v>0</v>
      </c>
      <c r="U750" s="41">
        <v>0</v>
      </c>
      <c r="V750" s="41"/>
      <c r="W750" s="41"/>
      <c r="X750" s="41">
        <v>0</v>
      </c>
      <c r="Y750" s="41">
        <f t="shared" si="220"/>
        <v>0</v>
      </c>
      <c r="Z750" s="130">
        <f t="shared" si="221"/>
        <v>0</v>
      </c>
      <c r="AE750" s="41"/>
      <c r="AF750" s="41"/>
      <c r="AG750" s="41"/>
      <c r="AH750" s="41"/>
      <c r="AJ750" s="281" t="e">
        <f t="shared" si="222"/>
        <v>#N/A</v>
      </c>
    </row>
    <row r="751" spans="1:36" ht="19.5" hidden="1" customHeight="1" outlineLevel="2">
      <c r="A751" s="45" t="s">
        <v>2816</v>
      </c>
      <c r="B751" s="121" t="s">
        <v>1028</v>
      </c>
      <c r="C751" s="41">
        <f t="shared" si="212"/>
        <v>110</v>
      </c>
      <c r="D751" s="41">
        <f t="shared" si="212"/>
        <v>0</v>
      </c>
      <c r="E751" s="41">
        <f t="shared" si="212"/>
        <v>0</v>
      </c>
      <c r="F751" s="41">
        <f t="shared" si="213"/>
        <v>110</v>
      </c>
      <c r="G751" s="41">
        <f t="shared" si="214"/>
        <v>0</v>
      </c>
      <c r="H751" s="130">
        <f t="shared" si="215"/>
        <v>0</v>
      </c>
      <c r="I751" s="41">
        <v>110</v>
      </c>
      <c r="J751" s="41"/>
      <c r="K751" s="41">
        <f t="shared" si="228"/>
        <v>0</v>
      </c>
      <c r="L751" s="41">
        <f t="shared" si="210"/>
        <v>110</v>
      </c>
      <c r="M751" s="41">
        <f t="shared" si="216"/>
        <v>0</v>
      </c>
      <c r="N751" s="130">
        <f t="shared" si="217"/>
        <v>0</v>
      </c>
      <c r="O751" s="41"/>
      <c r="P751" s="41"/>
      <c r="Q751" s="41"/>
      <c r="R751" s="41"/>
      <c r="S751" s="41">
        <f t="shared" si="218"/>
        <v>0</v>
      </c>
      <c r="T751" s="130">
        <f t="shared" si="219"/>
        <v>0</v>
      </c>
      <c r="U751" s="41">
        <v>0</v>
      </c>
      <c r="V751" s="41"/>
      <c r="W751" s="41"/>
      <c r="X751" s="41">
        <v>0</v>
      </c>
      <c r="Y751" s="41">
        <f t="shared" si="220"/>
        <v>0</v>
      </c>
      <c r="Z751" s="130">
        <f t="shared" si="221"/>
        <v>0</v>
      </c>
      <c r="AE751" s="41"/>
      <c r="AF751" s="41"/>
      <c r="AG751" s="41"/>
      <c r="AH751" s="41"/>
      <c r="AJ751" s="281" t="e">
        <f t="shared" si="222"/>
        <v>#N/A</v>
      </c>
    </row>
    <row r="752" spans="1:36" ht="19.5" hidden="1" customHeight="1" outlineLevel="1" collapsed="1">
      <c r="A752" s="43" t="s">
        <v>2817</v>
      </c>
      <c r="B752" s="121" t="s">
        <v>1029</v>
      </c>
      <c r="C752" s="44">
        <f t="shared" si="212"/>
        <v>385</v>
      </c>
      <c r="D752" s="44">
        <f t="shared" si="212"/>
        <v>0</v>
      </c>
      <c r="E752" s="44">
        <f t="shared" si="212"/>
        <v>-38</v>
      </c>
      <c r="F752" s="44">
        <f t="shared" si="213"/>
        <v>347</v>
      </c>
      <c r="G752" s="44">
        <f t="shared" si="214"/>
        <v>-38</v>
      </c>
      <c r="H752" s="131">
        <f t="shared" si="215"/>
        <v>-9.8701298701298708</v>
      </c>
      <c r="I752" s="44">
        <f>SUM(I753:I755)</f>
        <v>282</v>
      </c>
      <c r="J752" s="44">
        <f>SUM(J753:J755)</f>
        <v>0</v>
      </c>
      <c r="K752" s="44">
        <f>SUM(K753:K755)</f>
        <v>-23</v>
      </c>
      <c r="L752" s="44">
        <f t="shared" si="210"/>
        <v>259</v>
      </c>
      <c r="M752" s="44">
        <f t="shared" si="216"/>
        <v>-23</v>
      </c>
      <c r="N752" s="131">
        <f t="shared" si="217"/>
        <v>-8.1560283687943276</v>
      </c>
      <c r="O752" s="44">
        <f>SUM(O753:O755)</f>
        <v>103</v>
      </c>
      <c r="P752" s="44">
        <f>SUM(P753:P755)</f>
        <v>0</v>
      </c>
      <c r="Q752" s="44">
        <f>SUM(Q753:Q755)</f>
        <v>-15</v>
      </c>
      <c r="R752" s="44">
        <f>SUM(R753:R755)</f>
        <v>88</v>
      </c>
      <c r="S752" s="44">
        <f t="shared" si="218"/>
        <v>-15</v>
      </c>
      <c r="T752" s="131">
        <f t="shared" si="219"/>
        <v>-14.563106796116504</v>
      </c>
      <c r="U752" s="44">
        <f>SUM(U753:U755)</f>
        <v>0</v>
      </c>
      <c r="V752" s="44">
        <f>SUM(V753:V755)</f>
        <v>0</v>
      </c>
      <c r="W752" s="44">
        <f>SUM(W753:W755)</f>
        <v>0</v>
      </c>
      <c r="X752" s="44">
        <f>SUM(X753:X755)</f>
        <v>0</v>
      </c>
      <c r="Y752" s="44">
        <f t="shared" si="220"/>
        <v>0</v>
      </c>
      <c r="Z752" s="131">
        <f t="shared" si="221"/>
        <v>0</v>
      </c>
      <c r="AE752" s="44">
        <f>SUM(AE753:AE755)</f>
        <v>0</v>
      </c>
      <c r="AF752" s="44">
        <f>SUM(AF753:AF755)</f>
        <v>-23</v>
      </c>
      <c r="AG752" s="44">
        <f>SUM(AG753:AG755)</f>
        <v>0</v>
      </c>
      <c r="AH752" s="44">
        <f>SUM(AH753:AH755)</f>
        <v>0</v>
      </c>
      <c r="AJ752" s="281" t="e">
        <f t="shared" si="222"/>
        <v>#N/A</v>
      </c>
    </row>
    <row r="753" spans="1:36" ht="19.5" hidden="1" customHeight="1" outlineLevel="2">
      <c r="A753" s="45" t="s">
        <v>2818</v>
      </c>
      <c r="B753" s="121" t="s">
        <v>1030</v>
      </c>
      <c r="C753" s="41">
        <f t="shared" si="212"/>
        <v>103</v>
      </c>
      <c r="D753" s="41">
        <f t="shared" si="212"/>
        <v>0</v>
      </c>
      <c r="E753" s="41">
        <f t="shared" si="212"/>
        <v>-15</v>
      </c>
      <c r="F753" s="41">
        <f t="shared" si="213"/>
        <v>88</v>
      </c>
      <c r="G753" s="41">
        <f t="shared" si="214"/>
        <v>-15</v>
      </c>
      <c r="H753" s="130">
        <f t="shared" si="215"/>
        <v>-14.563106796116504</v>
      </c>
      <c r="I753" s="41">
        <v>0</v>
      </c>
      <c r="J753" s="41"/>
      <c r="K753" s="41">
        <f t="shared" ref="K753:K755" si="229">SUM(AE753:AH753)</f>
        <v>0</v>
      </c>
      <c r="L753" s="41">
        <f t="shared" si="210"/>
        <v>0</v>
      </c>
      <c r="M753" s="41">
        <f t="shared" si="216"/>
        <v>0</v>
      </c>
      <c r="N753" s="130">
        <f t="shared" si="217"/>
        <v>0</v>
      </c>
      <c r="O753" s="41">
        <v>103</v>
      </c>
      <c r="P753" s="41"/>
      <c r="Q753" s="41">
        <v>-15</v>
      </c>
      <c r="R753" s="41">
        <v>88</v>
      </c>
      <c r="S753" s="41">
        <f t="shared" si="218"/>
        <v>-15</v>
      </c>
      <c r="T753" s="130">
        <f t="shared" si="219"/>
        <v>-14.563106796116504</v>
      </c>
      <c r="U753" s="41"/>
      <c r="V753" s="41"/>
      <c r="W753" s="41"/>
      <c r="X753" s="41"/>
      <c r="Y753" s="41">
        <f t="shared" si="220"/>
        <v>0</v>
      </c>
      <c r="Z753" s="130">
        <f t="shared" si="221"/>
        <v>0</v>
      </c>
      <c r="AE753" s="41"/>
      <c r="AF753" s="41"/>
      <c r="AG753" s="41"/>
      <c r="AH753" s="41"/>
      <c r="AJ753" s="281" t="e">
        <f t="shared" si="222"/>
        <v>#N/A</v>
      </c>
    </row>
    <row r="754" spans="1:36" ht="19.5" hidden="1" customHeight="1" outlineLevel="2">
      <c r="A754" s="45" t="s">
        <v>2819</v>
      </c>
      <c r="B754" s="121" t="s">
        <v>1031</v>
      </c>
      <c r="C754" s="41">
        <f t="shared" si="212"/>
        <v>22</v>
      </c>
      <c r="D754" s="41">
        <f t="shared" si="212"/>
        <v>0</v>
      </c>
      <c r="E754" s="41">
        <f t="shared" si="212"/>
        <v>0</v>
      </c>
      <c r="F754" s="41">
        <f t="shared" si="213"/>
        <v>22</v>
      </c>
      <c r="G754" s="41">
        <f t="shared" si="214"/>
        <v>0</v>
      </c>
      <c r="H754" s="130">
        <f t="shared" si="215"/>
        <v>0</v>
      </c>
      <c r="I754" s="41">
        <v>22</v>
      </c>
      <c r="J754" s="41"/>
      <c r="K754" s="41">
        <f t="shared" si="229"/>
        <v>0</v>
      </c>
      <c r="L754" s="41">
        <f t="shared" si="210"/>
        <v>22</v>
      </c>
      <c r="M754" s="41">
        <f t="shared" si="216"/>
        <v>0</v>
      </c>
      <c r="N754" s="130">
        <f t="shared" si="217"/>
        <v>0</v>
      </c>
      <c r="O754" s="41"/>
      <c r="P754" s="41"/>
      <c r="Q754" s="41"/>
      <c r="R754" s="41"/>
      <c r="S754" s="41">
        <f t="shared" si="218"/>
        <v>0</v>
      </c>
      <c r="T754" s="130">
        <f t="shared" si="219"/>
        <v>0</v>
      </c>
      <c r="U754" s="41"/>
      <c r="V754" s="41"/>
      <c r="W754" s="41"/>
      <c r="X754" s="41"/>
      <c r="Y754" s="41">
        <f t="shared" si="220"/>
        <v>0</v>
      </c>
      <c r="Z754" s="130">
        <f t="shared" si="221"/>
        <v>0</v>
      </c>
      <c r="AE754" s="41"/>
      <c r="AF754" s="41"/>
      <c r="AG754" s="41"/>
      <c r="AH754" s="41"/>
      <c r="AJ754" s="281" t="e">
        <f t="shared" si="222"/>
        <v>#N/A</v>
      </c>
    </row>
    <row r="755" spans="1:36" ht="19.5" hidden="1" customHeight="1" outlineLevel="2">
      <c r="A755" s="45" t="s">
        <v>2080</v>
      </c>
      <c r="B755" s="121" t="s">
        <v>1032</v>
      </c>
      <c r="C755" s="41">
        <f t="shared" si="212"/>
        <v>260</v>
      </c>
      <c r="D755" s="41">
        <f t="shared" si="212"/>
        <v>0</v>
      </c>
      <c r="E755" s="41">
        <f t="shared" si="212"/>
        <v>-23</v>
      </c>
      <c r="F755" s="41">
        <f t="shared" si="213"/>
        <v>237</v>
      </c>
      <c r="G755" s="41">
        <f t="shared" si="214"/>
        <v>-23</v>
      </c>
      <c r="H755" s="130">
        <f t="shared" si="215"/>
        <v>-8.8461538461538467</v>
      </c>
      <c r="I755" s="41">
        <v>260</v>
      </c>
      <c r="J755" s="41"/>
      <c r="K755" s="41">
        <f t="shared" si="229"/>
        <v>-23</v>
      </c>
      <c r="L755" s="41">
        <f t="shared" si="210"/>
        <v>237</v>
      </c>
      <c r="M755" s="41">
        <f t="shared" si="216"/>
        <v>-23</v>
      </c>
      <c r="N755" s="130">
        <f t="shared" si="217"/>
        <v>-8.8461538461538467</v>
      </c>
      <c r="O755" s="41"/>
      <c r="P755" s="41"/>
      <c r="Q755" s="41"/>
      <c r="R755" s="41"/>
      <c r="S755" s="41">
        <f t="shared" si="218"/>
        <v>0</v>
      </c>
      <c r="T755" s="130">
        <f t="shared" si="219"/>
        <v>0</v>
      </c>
      <c r="U755" s="41"/>
      <c r="V755" s="41"/>
      <c r="W755" s="41"/>
      <c r="X755" s="41"/>
      <c r="Y755" s="41">
        <f t="shared" si="220"/>
        <v>0</v>
      </c>
      <c r="Z755" s="130">
        <f t="shared" si="221"/>
        <v>0</v>
      </c>
      <c r="AE755" s="41"/>
      <c r="AF755" s="41">
        <v>-23</v>
      </c>
      <c r="AG755" s="41"/>
      <c r="AH755" s="41"/>
      <c r="AJ755" s="281" t="e">
        <f t="shared" si="222"/>
        <v>#N/A</v>
      </c>
    </row>
    <row r="756" spans="1:36" ht="19.5" hidden="1" customHeight="1" outlineLevel="1" collapsed="1">
      <c r="A756" s="43" t="s">
        <v>2820</v>
      </c>
      <c r="B756" s="121" t="s">
        <v>1033</v>
      </c>
      <c r="C756" s="44">
        <f t="shared" si="212"/>
        <v>2607</v>
      </c>
      <c r="D756" s="44">
        <f t="shared" si="212"/>
        <v>0</v>
      </c>
      <c r="E756" s="44">
        <f t="shared" si="212"/>
        <v>0</v>
      </c>
      <c r="F756" s="44">
        <f t="shared" si="213"/>
        <v>2607</v>
      </c>
      <c r="G756" s="44">
        <f t="shared" si="214"/>
        <v>0</v>
      </c>
      <c r="H756" s="131">
        <f t="shared" si="215"/>
        <v>0</v>
      </c>
      <c r="I756" s="44">
        <f>SUM(I757:I764)</f>
        <v>2607</v>
      </c>
      <c r="J756" s="44">
        <f>SUM(J757:J764)</f>
        <v>0</v>
      </c>
      <c r="K756" s="44">
        <f>SUM(K757:K764)</f>
        <v>0</v>
      </c>
      <c r="L756" s="44">
        <f t="shared" si="210"/>
        <v>2607</v>
      </c>
      <c r="M756" s="44">
        <f t="shared" si="216"/>
        <v>0</v>
      </c>
      <c r="N756" s="131">
        <f t="shared" si="217"/>
        <v>0</v>
      </c>
      <c r="O756" s="44">
        <f>SUM(O757:O764)</f>
        <v>0</v>
      </c>
      <c r="P756" s="44">
        <f>SUM(P757:P764)</f>
        <v>0</v>
      </c>
      <c r="Q756" s="44">
        <f>SUM(Q757:Q764)</f>
        <v>0</v>
      </c>
      <c r="R756" s="44">
        <f>SUM(R757:R764)</f>
        <v>0</v>
      </c>
      <c r="S756" s="44">
        <f t="shared" si="218"/>
        <v>0</v>
      </c>
      <c r="T756" s="131">
        <f t="shared" si="219"/>
        <v>0</v>
      </c>
      <c r="U756" s="44">
        <f>SUM(U757:U764)</f>
        <v>0</v>
      </c>
      <c r="V756" s="44">
        <f>SUM(V757:V764)</f>
        <v>0</v>
      </c>
      <c r="W756" s="44">
        <f>SUM(W757:W764)</f>
        <v>0</v>
      </c>
      <c r="X756" s="44">
        <f>SUM(X757:X764)</f>
        <v>0</v>
      </c>
      <c r="Y756" s="44">
        <f t="shared" si="220"/>
        <v>0</v>
      </c>
      <c r="Z756" s="131">
        <f t="shared" si="221"/>
        <v>0</v>
      </c>
      <c r="AE756" s="44">
        <f>SUM(AE757:AE764)</f>
        <v>0</v>
      </c>
      <c r="AF756" s="44">
        <f>SUM(AF757:AF764)</f>
        <v>0</v>
      </c>
      <c r="AG756" s="44">
        <f>SUM(AG757:AG764)</f>
        <v>0</v>
      </c>
      <c r="AH756" s="44">
        <f>SUM(AH757:AH764)</f>
        <v>0</v>
      </c>
      <c r="AJ756" s="281" t="e">
        <f t="shared" si="222"/>
        <v>#N/A</v>
      </c>
    </row>
    <row r="757" spans="1:36" ht="19.5" hidden="1" customHeight="1" outlineLevel="2">
      <c r="A757" s="45" t="s">
        <v>2821</v>
      </c>
      <c r="B757" s="121" t="s">
        <v>1034</v>
      </c>
      <c r="C757" s="41">
        <f t="shared" si="212"/>
        <v>51</v>
      </c>
      <c r="D757" s="41">
        <f t="shared" si="212"/>
        <v>0</v>
      </c>
      <c r="E757" s="41">
        <f t="shared" si="212"/>
        <v>0</v>
      </c>
      <c r="F757" s="41">
        <f t="shared" si="213"/>
        <v>51</v>
      </c>
      <c r="G757" s="41">
        <f t="shared" si="214"/>
        <v>0</v>
      </c>
      <c r="H757" s="130">
        <f t="shared" si="215"/>
        <v>0</v>
      </c>
      <c r="I757" s="41">
        <v>51</v>
      </c>
      <c r="J757" s="41"/>
      <c r="K757" s="41">
        <f t="shared" ref="K757:K764" si="230">SUM(AE757:AH757)</f>
        <v>0</v>
      </c>
      <c r="L757" s="41">
        <f t="shared" si="210"/>
        <v>51</v>
      </c>
      <c r="M757" s="41">
        <f t="shared" si="216"/>
        <v>0</v>
      </c>
      <c r="N757" s="130">
        <f t="shared" si="217"/>
        <v>0</v>
      </c>
      <c r="O757" s="41"/>
      <c r="P757" s="41"/>
      <c r="Q757" s="41"/>
      <c r="R757" s="41"/>
      <c r="S757" s="41">
        <f t="shared" si="218"/>
        <v>0</v>
      </c>
      <c r="T757" s="130">
        <f t="shared" si="219"/>
        <v>0</v>
      </c>
      <c r="U757" s="41">
        <v>0</v>
      </c>
      <c r="V757" s="41"/>
      <c r="W757" s="41"/>
      <c r="X757" s="41">
        <v>0</v>
      </c>
      <c r="Y757" s="41">
        <f t="shared" si="220"/>
        <v>0</v>
      </c>
      <c r="Z757" s="130">
        <f t="shared" si="221"/>
        <v>0</v>
      </c>
      <c r="AE757" s="41"/>
      <c r="AF757" s="41"/>
      <c r="AG757" s="41"/>
      <c r="AH757" s="41"/>
      <c r="AJ757" s="281" t="e">
        <f t="shared" si="222"/>
        <v>#N/A</v>
      </c>
    </row>
    <row r="758" spans="1:36" ht="19.5" hidden="1" customHeight="1" outlineLevel="2">
      <c r="A758" s="45" t="s">
        <v>2822</v>
      </c>
      <c r="B758" s="121" t="s">
        <v>1035</v>
      </c>
      <c r="C758" s="41">
        <f t="shared" si="212"/>
        <v>60</v>
      </c>
      <c r="D758" s="41">
        <f t="shared" si="212"/>
        <v>0</v>
      </c>
      <c r="E758" s="41">
        <f t="shared" si="212"/>
        <v>0</v>
      </c>
      <c r="F758" s="41">
        <f t="shared" si="213"/>
        <v>60</v>
      </c>
      <c r="G758" s="41">
        <f t="shared" si="214"/>
        <v>0</v>
      </c>
      <c r="H758" s="130">
        <f t="shared" si="215"/>
        <v>0</v>
      </c>
      <c r="I758" s="41">
        <v>60</v>
      </c>
      <c r="J758" s="41"/>
      <c r="K758" s="41">
        <f t="shared" si="230"/>
        <v>0</v>
      </c>
      <c r="L758" s="41">
        <f t="shared" si="210"/>
        <v>60</v>
      </c>
      <c r="M758" s="41">
        <f t="shared" si="216"/>
        <v>0</v>
      </c>
      <c r="N758" s="130">
        <f t="shared" si="217"/>
        <v>0</v>
      </c>
      <c r="O758" s="41"/>
      <c r="P758" s="41"/>
      <c r="Q758" s="41"/>
      <c r="R758" s="41"/>
      <c r="S758" s="41">
        <f t="shared" si="218"/>
        <v>0</v>
      </c>
      <c r="T758" s="130">
        <f t="shared" si="219"/>
        <v>0</v>
      </c>
      <c r="U758" s="41"/>
      <c r="V758" s="41"/>
      <c r="W758" s="41"/>
      <c r="X758" s="41"/>
      <c r="Y758" s="41">
        <f t="shared" si="220"/>
        <v>0</v>
      </c>
      <c r="Z758" s="130">
        <f t="shared" si="221"/>
        <v>0</v>
      </c>
      <c r="AE758" s="41"/>
      <c r="AF758" s="41"/>
      <c r="AG758" s="41"/>
      <c r="AH758" s="41"/>
      <c r="AJ758" s="281" t="e">
        <f t="shared" si="222"/>
        <v>#N/A</v>
      </c>
    </row>
    <row r="759" spans="1:36" ht="19.5" hidden="1" customHeight="1" outlineLevel="2">
      <c r="A759" s="45" t="s">
        <v>2823</v>
      </c>
      <c r="B759" s="121" t="s">
        <v>1036</v>
      </c>
      <c r="C759" s="41">
        <f t="shared" si="212"/>
        <v>0</v>
      </c>
      <c r="D759" s="41">
        <f t="shared" si="212"/>
        <v>0</v>
      </c>
      <c r="E759" s="41">
        <f t="shared" si="212"/>
        <v>0</v>
      </c>
      <c r="F759" s="41">
        <f t="shared" si="213"/>
        <v>0</v>
      </c>
      <c r="G759" s="41">
        <f t="shared" si="214"/>
        <v>0</v>
      </c>
      <c r="H759" s="130">
        <f t="shared" si="215"/>
        <v>0</v>
      </c>
      <c r="I759" s="41">
        <v>0</v>
      </c>
      <c r="J759" s="41"/>
      <c r="K759" s="41">
        <f t="shared" si="230"/>
        <v>0</v>
      </c>
      <c r="L759" s="41">
        <f t="shared" si="210"/>
        <v>0</v>
      </c>
      <c r="M759" s="41">
        <f t="shared" si="216"/>
        <v>0</v>
      </c>
      <c r="N759" s="130">
        <f t="shared" si="217"/>
        <v>0</v>
      </c>
      <c r="O759" s="41"/>
      <c r="P759" s="41"/>
      <c r="Q759" s="41"/>
      <c r="R759" s="41"/>
      <c r="S759" s="41">
        <f t="shared" si="218"/>
        <v>0</v>
      </c>
      <c r="T759" s="130">
        <f t="shared" si="219"/>
        <v>0</v>
      </c>
      <c r="U759" s="41">
        <v>0</v>
      </c>
      <c r="V759" s="41"/>
      <c r="W759" s="41"/>
      <c r="X759" s="41">
        <v>0</v>
      </c>
      <c r="Y759" s="41">
        <f t="shared" si="220"/>
        <v>0</v>
      </c>
      <c r="Z759" s="130">
        <f t="shared" si="221"/>
        <v>0</v>
      </c>
      <c r="AE759" s="41"/>
      <c r="AF759" s="41"/>
      <c r="AG759" s="41"/>
      <c r="AH759" s="41"/>
      <c r="AJ759" s="281" t="e">
        <f t="shared" si="222"/>
        <v>#N/A</v>
      </c>
    </row>
    <row r="760" spans="1:36" ht="19.5" hidden="1" customHeight="1" outlineLevel="2">
      <c r="A760" s="45" t="s">
        <v>2824</v>
      </c>
      <c r="B760" s="121" t="s">
        <v>1037</v>
      </c>
      <c r="C760" s="41">
        <f t="shared" si="212"/>
        <v>377</v>
      </c>
      <c r="D760" s="41">
        <f t="shared" si="212"/>
        <v>0</v>
      </c>
      <c r="E760" s="41">
        <f t="shared" si="212"/>
        <v>0</v>
      </c>
      <c r="F760" s="41">
        <f t="shared" si="213"/>
        <v>377</v>
      </c>
      <c r="G760" s="41">
        <f t="shared" si="214"/>
        <v>0</v>
      </c>
      <c r="H760" s="130">
        <f t="shared" si="215"/>
        <v>0</v>
      </c>
      <c r="I760" s="41">
        <v>377</v>
      </c>
      <c r="J760" s="41"/>
      <c r="K760" s="41">
        <f t="shared" si="230"/>
        <v>0</v>
      </c>
      <c r="L760" s="41">
        <f t="shared" si="210"/>
        <v>377</v>
      </c>
      <c r="M760" s="41">
        <f t="shared" si="216"/>
        <v>0</v>
      </c>
      <c r="N760" s="130">
        <f t="shared" si="217"/>
        <v>0</v>
      </c>
      <c r="O760" s="41"/>
      <c r="P760" s="41"/>
      <c r="Q760" s="41"/>
      <c r="R760" s="41"/>
      <c r="S760" s="41">
        <f t="shared" si="218"/>
        <v>0</v>
      </c>
      <c r="T760" s="130">
        <f t="shared" si="219"/>
        <v>0</v>
      </c>
      <c r="U760" s="41">
        <v>0</v>
      </c>
      <c r="V760" s="41"/>
      <c r="W760" s="41"/>
      <c r="X760" s="41">
        <v>0</v>
      </c>
      <c r="Y760" s="41">
        <f t="shared" si="220"/>
        <v>0</v>
      </c>
      <c r="Z760" s="130">
        <f t="shared" si="221"/>
        <v>0</v>
      </c>
      <c r="AE760" s="41"/>
      <c r="AF760" s="41"/>
      <c r="AG760" s="41"/>
      <c r="AH760" s="41"/>
      <c r="AJ760" s="281" t="e">
        <f t="shared" si="222"/>
        <v>#N/A</v>
      </c>
    </row>
    <row r="761" spans="1:36" ht="19.5" hidden="1" customHeight="1" outlineLevel="2">
      <c r="A761" s="45" t="s">
        <v>2825</v>
      </c>
      <c r="B761" s="121" t="s">
        <v>1038</v>
      </c>
      <c r="C761" s="41">
        <f t="shared" si="212"/>
        <v>0</v>
      </c>
      <c r="D761" s="41">
        <f t="shared" si="212"/>
        <v>0</v>
      </c>
      <c r="E761" s="41">
        <f t="shared" si="212"/>
        <v>0</v>
      </c>
      <c r="F761" s="41">
        <f t="shared" si="213"/>
        <v>0</v>
      </c>
      <c r="G761" s="41">
        <f t="shared" si="214"/>
        <v>0</v>
      </c>
      <c r="H761" s="130">
        <f t="shared" si="215"/>
        <v>0</v>
      </c>
      <c r="I761" s="41">
        <v>0</v>
      </c>
      <c r="J761" s="41"/>
      <c r="K761" s="41">
        <f t="shared" si="230"/>
        <v>0</v>
      </c>
      <c r="L761" s="41">
        <f t="shared" si="210"/>
        <v>0</v>
      </c>
      <c r="M761" s="41">
        <f t="shared" si="216"/>
        <v>0</v>
      </c>
      <c r="N761" s="130">
        <f t="shared" si="217"/>
        <v>0</v>
      </c>
      <c r="O761" s="41"/>
      <c r="P761" s="41"/>
      <c r="Q761" s="41"/>
      <c r="R761" s="41"/>
      <c r="S761" s="41">
        <f t="shared" si="218"/>
        <v>0</v>
      </c>
      <c r="T761" s="130">
        <f t="shared" si="219"/>
        <v>0</v>
      </c>
      <c r="U761" s="41">
        <v>0</v>
      </c>
      <c r="V761" s="41"/>
      <c r="W761" s="41"/>
      <c r="X761" s="41">
        <v>0</v>
      </c>
      <c r="Y761" s="41">
        <f t="shared" si="220"/>
        <v>0</v>
      </c>
      <c r="Z761" s="130">
        <f t="shared" si="221"/>
        <v>0</v>
      </c>
      <c r="AE761" s="41"/>
      <c r="AF761" s="41"/>
      <c r="AG761" s="41"/>
      <c r="AH761" s="41"/>
      <c r="AJ761" s="281" t="e">
        <f t="shared" si="222"/>
        <v>#N/A</v>
      </c>
    </row>
    <row r="762" spans="1:36" ht="19.5" hidden="1" customHeight="1" outlineLevel="2">
      <c r="A762" s="45" t="s">
        <v>2826</v>
      </c>
      <c r="B762" s="121" t="s">
        <v>1039</v>
      </c>
      <c r="C762" s="41">
        <f t="shared" si="212"/>
        <v>0</v>
      </c>
      <c r="D762" s="41">
        <f t="shared" si="212"/>
        <v>0</v>
      </c>
      <c r="E762" s="41">
        <f t="shared" si="212"/>
        <v>0</v>
      </c>
      <c r="F762" s="41">
        <f t="shared" si="213"/>
        <v>0</v>
      </c>
      <c r="G762" s="41">
        <f t="shared" si="214"/>
        <v>0</v>
      </c>
      <c r="H762" s="130">
        <f t="shared" si="215"/>
        <v>0</v>
      </c>
      <c r="I762" s="41">
        <v>0</v>
      </c>
      <c r="J762" s="41"/>
      <c r="K762" s="41">
        <f t="shared" si="230"/>
        <v>0</v>
      </c>
      <c r="L762" s="41">
        <f t="shared" si="210"/>
        <v>0</v>
      </c>
      <c r="M762" s="41">
        <f t="shared" si="216"/>
        <v>0</v>
      </c>
      <c r="N762" s="130">
        <f t="shared" si="217"/>
        <v>0</v>
      </c>
      <c r="O762" s="41"/>
      <c r="P762" s="41"/>
      <c r="Q762" s="41"/>
      <c r="R762" s="41"/>
      <c r="S762" s="41">
        <f t="shared" si="218"/>
        <v>0</v>
      </c>
      <c r="T762" s="130">
        <f t="shared" si="219"/>
        <v>0</v>
      </c>
      <c r="U762" s="41">
        <v>0</v>
      </c>
      <c r="V762" s="41"/>
      <c r="W762" s="41"/>
      <c r="X762" s="41">
        <v>0</v>
      </c>
      <c r="Y762" s="41">
        <f t="shared" si="220"/>
        <v>0</v>
      </c>
      <c r="Z762" s="130">
        <f t="shared" si="221"/>
        <v>0</v>
      </c>
      <c r="AE762" s="41"/>
      <c r="AF762" s="41"/>
      <c r="AG762" s="41"/>
      <c r="AH762" s="41"/>
      <c r="AJ762" s="281" t="e">
        <f t="shared" si="222"/>
        <v>#N/A</v>
      </c>
    </row>
    <row r="763" spans="1:36" ht="19.5" hidden="1" customHeight="1" outlineLevel="2">
      <c r="A763" s="45" t="s">
        <v>2827</v>
      </c>
      <c r="B763" s="121" t="s">
        <v>1040</v>
      </c>
      <c r="C763" s="41">
        <f t="shared" si="212"/>
        <v>981</v>
      </c>
      <c r="D763" s="41">
        <f t="shared" si="212"/>
        <v>0</v>
      </c>
      <c r="E763" s="41">
        <f t="shared" si="212"/>
        <v>0</v>
      </c>
      <c r="F763" s="41">
        <f t="shared" si="213"/>
        <v>981</v>
      </c>
      <c r="G763" s="41">
        <f t="shared" si="214"/>
        <v>0</v>
      </c>
      <c r="H763" s="130">
        <f t="shared" si="215"/>
        <v>0</v>
      </c>
      <c r="I763" s="41">
        <v>981</v>
      </c>
      <c r="J763" s="41"/>
      <c r="K763" s="41">
        <f t="shared" si="230"/>
        <v>0</v>
      </c>
      <c r="L763" s="41">
        <f t="shared" si="210"/>
        <v>981</v>
      </c>
      <c r="M763" s="41">
        <f t="shared" si="216"/>
        <v>0</v>
      </c>
      <c r="N763" s="130">
        <f t="shared" si="217"/>
        <v>0</v>
      </c>
      <c r="O763" s="41"/>
      <c r="P763" s="41"/>
      <c r="Q763" s="41"/>
      <c r="R763" s="41"/>
      <c r="S763" s="41">
        <f t="shared" si="218"/>
        <v>0</v>
      </c>
      <c r="T763" s="130">
        <f t="shared" si="219"/>
        <v>0</v>
      </c>
      <c r="U763" s="41">
        <v>0</v>
      </c>
      <c r="V763" s="41"/>
      <c r="W763" s="41"/>
      <c r="X763" s="41">
        <v>0</v>
      </c>
      <c r="Y763" s="41">
        <f t="shared" si="220"/>
        <v>0</v>
      </c>
      <c r="Z763" s="130">
        <f t="shared" si="221"/>
        <v>0</v>
      </c>
      <c r="AE763" s="41"/>
      <c r="AF763" s="41"/>
      <c r="AG763" s="41"/>
      <c r="AH763" s="41"/>
      <c r="AJ763" s="281" t="e">
        <f t="shared" si="222"/>
        <v>#N/A</v>
      </c>
    </row>
    <row r="764" spans="1:36" ht="19.5" hidden="1" customHeight="1" outlineLevel="2">
      <c r="A764" s="45" t="s">
        <v>2828</v>
      </c>
      <c r="B764" s="121" t="s">
        <v>1041</v>
      </c>
      <c r="C764" s="41">
        <f t="shared" si="212"/>
        <v>1138</v>
      </c>
      <c r="D764" s="41">
        <f t="shared" si="212"/>
        <v>0</v>
      </c>
      <c r="E764" s="41">
        <f t="shared" si="212"/>
        <v>0</v>
      </c>
      <c r="F764" s="41">
        <f t="shared" si="213"/>
        <v>1138</v>
      </c>
      <c r="G764" s="41">
        <f t="shared" si="214"/>
        <v>0</v>
      </c>
      <c r="H764" s="130">
        <f t="shared" si="215"/>
        <v>0</v>
      </c>
      <c r="I764" s="41">
        <v>1138</v>
      </c>
      <c r="J764" s="41"/>
      <c r="K764" s="41">
        <f t="shared" si="230"/>
        <v>0</v>
      </c>
      <c r="L764" s="41">
        <f t="shared" si="210"/>
        <v>1138</v>
      </c>
      <c r="M764" s="41">
        <f t="shared" si="216"/>
        <v>0</v>
      </c>
      <c r="N764" s="130">
        <f t="shared" si="217"/>
        <v>0</v>
      </c>
      <c r="O764" s="41"/>
      <c r="P764" s="41"/>
      <c r="Q764" s="41"/>
      <c r="R764" s="41"/>
      <c r="S764" s="41">
        <f t="shared" si="218"/>
        <v>0</v>
      </c>
      <c r="T764" s="130">
        <f t="shared" si="219"/>
        <v>0</v>
      </c>
      <c r="U764" s="41">
        <v>0</v>
      </c>
      <c r="V764" s="41"/>
      <c r="W764" s="41"/>
      <c r="X764" s="41">
        <v>0</v>
      </c>
      <c r="Y764" s="41">
        <f t="shared" si="220"/>
        <v>0</v>
      </c>
      <c r="Z764" s="130">
        <f t="shared" si="221"/>
        <v>0</v>
      </c>
      <c r="AE764" s="41"/>
      <c r="AF764" s="41"/>
      <c r="AG764" s="41"/>
      <c r="AH764" s="41"/>
      <c r="AJ764" s="281" t="e">
        <f t="shared" si="222"/>
        <v>#N/A</v>
      </c>
    </row>
    <row r="765" spans="1:36" ht="19.5" hidden="1" customHeight="1" outlineLevel="1" collapsed="1">
      <c r="A765" s="43" t="s">
        <v>2829</v>
      </c>
      <c r="B765" s="121" t="s">
        <v>1042</v>
      </c>
      <c r="C765" s="44">
        <f t="shared" si="212"/>
        <v>2385</v>
      </c>
      <c r="D765" s="44">
        <f t="shared" si="212"/>
        <v>4900</v>
      </c>
      <c r="E765" s="44">
        <f t="shared" si="212"/>
        <v>-900</v>
      </c>
      <c r="F765" s="44">
        <f t="shared" si="213"/>
        <v>6385</v>
      </c>
      <c r="G765" s="44">
        <f t="shared" si="214"/>
        <v>4000</v>
      </c>
      <c r="H765" s="131">
        <f t="shared" si="215"/>
        <v>167.71488469601675</v>
      </c>
      <c r="I765" s="44">
        <f>SUM(I766:I770)</f>
        <v>2285</v>
      </c>
      <c r="J765" s="44">
        <f>SUM(J766:J770)</f>
        <v>900</v>
      </c>
      <c r="K765" s="44">
        <f>SUM(K766:K770)</f>
        <v>-900</v>
      </c>
      <c r="L765" s="44">
        <f t="shared" si="210"/>
        <v>2285</v>
      </c>
      <c r="M765" s="44">
        <f t="shared" si="216"/>
        <v>0</v>
      </c>
      <c r="N765" s="131">
        <f t="shared" si="217"/>
        <v>0</v>
      </c>
      <c r="O765" s="44">
        <f>SUM(O766:O770)</f>
        <v>0</v>
      </c>
      <c r="P765" s="44">
        <f>SUM(P766:P770)</f>
        <v>4000</v>
      </c>
      <c r="Q765" s="44">
        <f>SUM(Q766:Q770)</f>
        <v>0</v>
      </c>
      <c r="R765" s="44">
        <f>SUM(R766:R770)</f>
        <v>4000</v>
      </c>
      <c r="S765" s="44">
        <f t="shared" si="218"/>
        <v>4000</v>
      </c>
      <c r="T765" s="131">
        <f t="shared" si="219"/>
        <v>0</v>
      </c>
      <c r="U765" s="44">
        <f>SUM(U766:U770)</f>
        <v>100</v>
      </c>
      <c r="V765" s="44">
        <f>SUM(V766:V770)</f>
        <v>0</v>
      </c>
      <c r="W765" s="44">
        <f>SUM(W766:W770)</f>
        <v>0</v>
      </c>
      <c r="X765" s="44">
        <f>SUM(X766:X770)</f>
        <v>100</v>
      </c>
      <c r="Y765" s="44">
        <f t="shared" si="220"/>
        <v>0</v>
      </c>
      <c r="Z765" s="131">
        <f t="shared" si="221"/>
        <v>0</v>
      </c>
      <c r="AE765" s="44">
        <f>SUM(AE766:AE770)</f>
        <v>-900</v>
      </c>
      <c r="AF765" s="44">
        <f>SUM(AF766:AF770)</f>
        <v>0</v>
      </c>
      <c r="AG765" s="44">
        <f>SUM(AG766:AG770)</f>
        <v>0</v>
      </c>
      <c r="AH765" s="44">
        <f>SUM(AH766:AH770)</f>
        <v>0</v>
      </c>
      <c r="AJ765" s="281" t="e">
        <f t="shared" si="222"/>
        <v>#N/A</v>
      </c>
    </row>
    <row r="766" spans="1:36" ht="19.5" hidden="1" customHeight="1" outlineLevel="2">
      <c r="A766" s="45" t="s">
        <v>2830</v>
      </c>
      <c r="B766" s="121" t="s">
        <v>1043</v>
      </c>
      <c r="C766" s="41">
        <f t="shared" si="212"/>
        <v>2280</v>
      </c>
      <c r="D766" s="41">
        <f t="shared" si="212"/>
        <v>4000</v>
      </c>
      <c r="E766" s="41">
        <f t="shared" si="212"/>
        <v>0</v>
      </c>
      <c r="F766" s="41">
        <f t="shared" si="213"/>
        <v>6280</v>
      </c>
      <c r="G766" s="41">
        <f t="shared" si="214"/>
        <v>4000</v>
      </c>
      <c r="H766" s="130">
        <f t="shared" si="215"/>
        <v>175.43859649122805</v>
      </c>
      <c r="I766" s="41">
        <v>2280</v>
      </c>
      <c r="J766" s="41"/>
      <c r="K766" s="41">
        <f t="shared" ref="K766:K770" si="231">SUM(AE766:AH766)</f>
        <v>0</v>
      </c>
      <c r="L766" s="41">
        <f t="shared" si="210"/>
        <v>2280</v>
      </c>
      <c r="M766" s="41">
        <f t="shared" si="216"/>
        <v>0</v>
      </c>
      <c r="N766" s="130">
        <f t="shared" si="217"/>
        <v>0</v>
      </c>
      <c r="O766" s="41"/>
      <c r="P766" s="41">
        <v>4000</v>
      </c>
      <c r="Q766" s="41"/>
      <c r="R766" s="41">
        <v>4000</v>
      </c>
      <c r="S766" s="41">
        <f t="shared" si="218"/>
        <v>4000</v>
      </c>
      <c r="T766" s="130">
        <f t="shared" si="219"/>
        <v>0</v>
      </c>
      <c r="U766" s="41">
        <v>0</v>
      </c>
      <c r="V766" s="41"/>
      <c r="W766" s="41"/>
      <c r="X766" s="41">
        <v>0</v>
      </c>
      <c r="Y766" s="41">
        <f t="shared" si="220"/>
        <v>0</v>
      </c>
      <c r="Z766" s="130">
        <f t="shared" si="221"/>
        <v>0</v>
      </c>
      <c r="AE766" s="41"/>
      <c r="AF766" s="41"/>
      <c r="AG766" s="41"/>
      <c r="AH766" s="41"/>
      <c r="AJ766" s="281" t="e">
        <f t="shared" si="222"/>
        <v>#N/A</v>
      </c>
    </row>
    <row r="767" spans="1:36" ht="19.5" hidden="1" customHeight="1" outlineLevel="2">
      <c r="A767" s="45" t="s">
        <v>2831</v>
      </c>
      <c r="B767" s="121" t="s">
        <v>1044</v>
      </c>
      <c r="C767" s="41">
        <f t="shared" si="212"/>
        <v>105</v>
      </c>
      <c r="D767" s="41">
        <f t="shared" si="212"/>
        <v>900</v>
      </c>
      <c r="E767" s="41">
        <f t="shared" si="212"/>
        <v>-900</v>
      </c>
      <c r="F767" s="41">
        <f t="shared" si="213"/>
        <v>105</v>
      </c>
      <c r="G767" s="41">
        <f t="shared" si="214"/>
        <v>0</v>
      </c>
      <c r="H767" s="130">
        <f t="shared" si="215"/>
        <v>0</v>
      </c>
      <c r="I767" s="41">
        <v>5</v>
      </c>
      <c r="J767" s="41">
        <v>900</v>
      </c>
      <c r="K767" s="41">
        <f t="shared" si="231"/>
        <v>-900</v>
      </c>
      <c r="L767" s="41">
        <f t="shared" si="210"/>
        <v>5</v>
      </c>
      <c r="M767" s="41">
        <f t="shared" si="216"/>
        <v>0</v>
      </c>
      <c r="N767" s="130">
        <f t="shared" si="217"/>
        <v>0</v>
      </c>
      <c r="O767" s="41"/>
      <c r="P767" s="41"/>
      <c r="Q767" s="41"/>
      <c r="R767" s="41"/>
      <c r="S767" s="41">
        <f t="shared" si="218"/>
        <v>0</v>
      </c>
      <c r="T767" s="130">
        <f t="shared" si="219"/>
        <v>0</v>
      </c>
      <c r="U767" s="231">
        <v>100</v>
      </c>
      <c r="V767" s="231"/>
      <c r="W767" s="231"/>
      <c r="X767" s="231">
        <v>100</v>
      </c>
      <c r="Y767" s="41">
        <f t="shared" si="220"/>
        <v>0</v>
      </c>
      <c r="Z767" s="130">
        <f t="shared" si="221"/>
        <v>0</v>
      </c>
      <c r="AE767" s="41">
        <v>-900</v>
      </c>
      <c r="AF767" s="41"/>
      <c r="AG767" s="41"/>
      <c r="AH767" s="41"/>
      <c r="AJ767" s="281" t="e">
        <f t="shared" si="222"/>
        <v>#N/A</v>
      </c>
    </row>
    <row r="768" spans="1:36" ht="19.5" hidden="1" customHeight="1" outlineLevel="2">
      <c r="A768" s="45" t="s">
        <v>2832</v>
      </c>
      <c r="B768" s="121" t="s">
        <v>1045</v>
      </c>
      <c r="C768" s="41">
        <f t="shared" si="212"/>
        <v>0</v>
      </c>
      <c r="D768" s="41">
        <f t="shared" si="212"/>
        <v>0</v>
      </c>
      <c r="E768" s="41">
        <f t="shared" si="212"/>
        <v>0</v>
      </c>
      <c r="F768" s="41">
        <f t="shared" si="213"/>
        <v>0</v>
      </c>
      <c r="G768" s="41">
        <f t="shared" si="214"/>
        <v>0</v>
      </c>
      <c r="H768" s="130">
        <f t="shared" si="215"/>
        <v>0</v>
      </c>
      <c r="I768" s="41">
        <v>0</v>
      </c>
      <c r="J768" s="41"/>
      <c r="K768" s="41">
        <f t="shared" si="231"/>
        <v>0</v>
      </c>
      <c r="L768" s="41">
        <f t="shared" si="210"/>
        <v>0</v>
      </c>
      <c r="M768" s="41">
        <f t="shared" si="216"/>
        <v>0</v>
      </c>
      <c r="N768" s="130">
        <f t="shared" si="217"/>
        <v>0</v>
      </c>
      <c r="O768" s="41"/>
      <c r="P768" s="41"/>
      <c r="Q768" s="41"/>
      <c r="R768" s="41"/>
      <c r="S768" s="41">
        <f t="shared" si="218"/>
        <v>0</v>
      </c>
      <c r="T768" s="130">
        <f t="shared" si="219"/>
        <v>0</v>
      </c>
      <c r="U768" s="41"/>
      <c r="V768" s="41"/>
      <c r="W768" s="41"/>
      <c r="X768" s="41"/>
      <c r="Y768" s="41">
        <f t="shared" si="220"/>
        <v>0</v>
      </c>
      <c r="Z768" s="130">
        <f t="shared" si="221"/>
        <v>0</v>
      </c>
      <c r="AE768" s="41"/>
      <c r="AF768" s="41"/>
      <c r="AG768" s="41"/>
      <c r="AH768" s="41"/>
      <c r="AJ768" s="281" t="e">
        <f t="shared" si="222"/>
        <v>#N/A</v>
      </c>
    </row>
    <row r="769" spans="1:36" ht="19.5" hidden="1" customHeight="1" outlineLevel="2">
      <c r="A769" s="45" t="s">
        <v>2833</v>
      </c>
      <c r="B769" s="121" t="s">
        <v>1046</v>
      </c>
      <c r="C769" s="41">
        <f t="shared" si="212"/>
        <v>0</v>
      </c>
      <c r="D769" s="41">
        <f t="shared" si="212"/>
        <v>0</v>
      </c>
      <c r="E769" s="41">
        <f t="shared" si="212"/>
        <v>0</v>
      </c>
      <c r="F769" s="41">
        <f t="shared" si="213"/>
        <v>0</v>
      </c>
      <c r="G769" s="41">
        <f t="shared" si="214"/>
        <v>0</v>
      </c>
      <c r="H769" s="130">
        <f t="shared" si="215"/>
        <v>0</v>
      </c>
      <c r="I769" s="41">
        <v>0</v>
      </c>
      <c r="J769" s="41"/>
      <c r="K769" s="41">
        <f t="shared" si="231"/>
        <v>0</v>
      </c>
      <c r="L769" s="41">
        <f t="shared" si="210"/>
        <v>0</v>
      </c>
      <c r="M769" s="41">
        <f t="shared" si="216"/>
        <v>0</v>
      </c>
      <c r="N769" s="130">
        <f t="shared" si="217"/>
        <v>0</v>
      </c>
      <c r="O769" s="41"/>
      <c r="P769" s="41"/>
      <c r="Q769" s="41"/>
      <c r="R769" s="41"/>
      <c r="S769" s="41">
        <f t="shared" si="218"/>
        <v>0</v>
      </c>
      <c r="T769" s="130">
        <f t="shared" si="219"/>
        <v>0</v>
      </c>
      <c r="U769" s="41"/>
      <c r="V769" s="41"/>
      <c r="W769" s="41"/>
      <c r="X769" s="41"/>
      <c r="Y769" s="41">
        <f t="shared" si="220"/>
        <v>0</v>
      </c>
      <c r="Z769" s="130">
        <f t="shared" si="221"/>
        <v>0</v>
      </c>
      <c r="AE769" s="41"/>
      <c r="AF769" s="41"/>
      <c r="AG769" s="41"/>
      <c r="AH769" s="41"/>
      <c r="AJ769" s="281" t="e">
        <f t="shared" si="222"/>
        <v>#N/A</v>
      </c>
    </row>
    <row r="770" spans="1:36" ht="19.5" hidden="1" customHeight="1" outlineLevel="2">
      <c r="A770" s="45" t="s">
        <v>2834</v>
      </c>
      <c r="B770" s="121" t="s">
        <v>1047</v>
      </c>
      <c r="C770" s="41">
        <f t="shared" si="212"/>
        <v>0</v>
      </c>
      <c r="D770" s="41">
        <f t="shared" si="212"/>
        <v>0</v>
      </c>
      <c r="E770" s="41">
        <f t="shared" si="212"/>
        <v>0</v>
      </c>
      <c r="F770" s="41">
        <f t="shared" si="213"/>
        <v>0</v>
      </c>
      <c r="G770" s="41">
        <f t="shared" si="214"/>
        <v>0</v>
      </c>
      <c r="H770" s="130">
        <f t="shared" si="215"/>
        <v>0</v>
      </c>
      <c r="I770" s="41">
        <v>0</v>
      </c>
      <c r="J770" s="41"/>
      <c r="K770" s="41">
        <f t="shared" si="231"/>
        <v>0</v>
      </c>
      <c r="L770" s="41">
        <f t="shared" si="210"/>
        <v>0</v>
      </c>
      <c r="M770" s="41">
        <f t="shared" si="216"/>
        <v>0</v>
      </c>
      <c r="N770" s="130">
        <f t="shared" si="217"/>
        <v>0</v>
      </c>
      <c r="O770" s="41"/>
      <c r="P770" s="41"/>
      <c r="Q770" s="41"/>
      <c r="R770" s="41"/>
      <c r="S770" s="41">
        <f t="shared" si="218"/>
        <v>0</v>
      </c>
      <c r="T770" s="130">
        <f t="shared" si="219"/>
        <v>0</v>
      </c>
      <c r="U770" s="41"/>
      <c r="V770" s="41"/>
      <c r="W770" s="41"/>
      <c r="X770" s="41"/>
      <c r="Y770" s="41">
        <f t="shared" si="220"/>
        <v>0</v>
      </c>
      <c r="Z770" s="130">
        <f t="shared" si="221"/>
        <v>0</v>
      </c>
      <c r="AE770" s="41"/>
      <c r="AF770" s="41"/>
      <c r="AG770" s="41"/>
      <c r="AH770" s="41"/>
      <c r="AJ770" s="281" t="e">
        <f t="shared" si="222"/>
        <v>#N/A</v>
      </c>
    </row>
    <row r="771" spans="1:36" ht="19.5" hidden="1" customHeight="1" outlineLevel="1" collapsed="1">
      <c r="A771" s="43" t="s">
        <v>2835</v>
      </c>
      <c r="B771" s="121" t="s">
        <v>1048</v>
      </c>
      <c r="C771" s="44">
        <f t="shared" si="212"/>
        <v>0</v>
      </c>
      <c r="D771" s="44">
        <f t="shared" si="212"/>
        <v>0</v>
      </c>
      <c r="E771" s="44">
        <f t="shared" si="212"/>
        <v>0</v>
      </c>
      <c r="F771" s="44">
        <f t="shared" si="213"/>
        <v>0</v>
      </c>
      <c r="G771" s="44">
        <f t="shared" si="214"/>
        <v>0</v>
      </c>
      <c r="H771" s="131">
        <f t="shared" si="215"/>
        <v>0</v>
      </c>
      <c r="I771" s="44">
        <f>SUM(I772:I776)</f>
        <v>0</v>
      </c>
      <c r="J771" s="44">
        <f>SUM(J772:J776)</f>
        <v>0</v>
      </c>
      <c r="K771" s="44">
        <f>SUM(K772:K776)</f>
        <v>0</v>
      </c>
      <c r="L771" s="44">
        <f t="shared" si="210"/>
        <v>0</v>
      </c>
      <c r="M771" s="44">
        <f t="shared" si="216"/>
        <v>0</v>
      </c>
      <c r="N771" s="131">
        <f t="shared" si="217"/>
        <v>0</v>
      </c>
      <c r="O771" s="44">
        <f>SUM(O772:O776)</f>
        <v>0</v>
      </c>
      <c r="P771" s="44">
        <f>SUM(P772:P776)</f>
        <v>0</v>
      </c>
      <c r="Q771" s="44">
        <f>SUM(Q772:Q776)</f>
        <v>0</v>
      </c>
      <c r="R771" s="44">
        <f>SUM(R772:R776)</f>
        <v>0</v>
      </c>
      <c r="S771" s="44">
        <f t="shared" si="218"/>
        <v>0</v>
      </c>
      <c r="T771" s="131">
        <f t="shared" si="219"/>
        <v>0</v>
      </c>
      <c r="U771" s="44">
        <f>SUM(U772:U776)</f>
        <v>0</v>
      </c>
      <c r="V771" s="44">
        <f>SUM(V772:V776)</f>
        <v>0</v>
      </c>
      <c r="W771" s="44">
        <f>SUM(W772:W776)</f>
        <v>0</v>
      </c>
      <c r="X771" s="44">
        <f>SUM(X772:X776)</f>
        <v>0</v>
      </c>
      <c r="Y771" s="44">
        <f t="shared" si="220"/>
        <v>0</v>
      </c>
      <c r="Z771" s="131">
        <f t="shared" si="221"/>
        <v>0</v>
      </c>
      <c r="AE771" s="44">
        <f>SUM(AE772:AE776)</f>
        <v>0</v>
      </c>
      <c r="AF771" s="44">
        <f>SUM(AF772:AF776)</f>
        <v>0</v>
      </c>
      <c r="AG771" s="44">
        <f>SUM(AG772:AG776)</f>
        <v>0</v>
      </c>
      <c r="AH771" s="44">
        <f>SUM(AH772:AH776)</f>
        <v>0</v>
      </c>
      <c r="AJ771" s="281" t="e">
        <f t="shared" si="222"/>
        <v>#N/A</v>
      </c>
    </row>
    <row r="772" spans="1:36" ht="19.5" hidden="1" customHeight="1" outlineLevel="2">
      <c r="A772" s="45" t="s">
        <v>2836</v>
      </c>
      <c r="B772" s="121" t="s">
        <v>1049</v>
      </c>
      <c r="C772" s="41">
        <f t="shared" si="212"/>
        <v>0</v>
      </c>
      <c r="D772" s="41">
        <f t="shared" si="212"/>
        <v>0</v>
      </c>
      <c r="E772" s="41">
        <f t="shared" si="212"/>
        <v>0</v>
      </c>
      <c r="F772" s="41">
        <f t="shared" si="213"/>
        <v>0</v>
      </c>
      <c r="G772" s="41">
        <f t="shared" si="214"/>
        <v>0</v>
      </c>
      <c r="H772" s="130">
        <f t="shared" si="215"/>
        <v>0</v>
      </c>
      <c r="I772" s="41">
        <v>0</v>
      </c>
      <c r="J772" s="41"/>
      <c r="K772" s="41">
        <f t="shared" ref="K772:K776" si="232">SUM(AE772:AH772)</f>
        <v>0</v>
      </c>
      <c r="L772" s="41">
        <f t="shared" si="210"/>
        <v>0</v>
      </c>
      <c r="M772" s="41">
        <f t="shared" si="216"/>
        <v>0</v>
      </c>
      <c r="N772" s="130">
        <f t="shared" si="217"/>
        <v>0</v>
      </c>
      <c r="O772" s="41"/>
      <c r="P772" s="41"/>
      <c r="Q772" s="41"/>
      <c r="R772" s="41"/>
      <c r="S772" s="41">
        <f t="shared" si="218"/>
        <v>0</v>
      </c>
      <c r="T772" s="130">
        <f t="shared" si="219"/>
        <v>0</v>
      </c>
      <c r="U772" s="41"/>
      <c r="V772" s="41"/>
      <c r="W772" s="41"/>
      <c r="X772" s="41"/>
      <c r="Y772" s="41">
        <f t="shared" si="220"/>
        <v>0</v>
      </c>
      <c r="Z772" s="130">
        <f t="shared" si="221"/>
        <v>0</v>
      </c>
      <c r="AE772" s="41"/>
      <c r="AF772" s="41"/>
      <c r="AG772" s="41"/>
      <c r="AH772" s="41"/>
      <c r="AJ772" s="281" t="e">
        <f t="shared" si="222"/>
        <v>#N/A</v>
      </c>
    </row>
    <row r="773" spans="1:36" ht="19.5" hidden="1" customHeight="1" outlineLevel="2">
      <c r="A773" s="45" t="s">
        <v>2837</v>
      </c>
      <c r="B773" s="121" t="s">
        <v>1050</v>
      </c>
      <c r="C773" s="41">
        <f t="shared" si="212"/>
        <v>0</v>
      </c>
      <c r="D773" s="41">
        <f t="shared" si="212"/>
        <v>0</v>
      </c>
      <c r="E773" s="41">
        <f t="shared" si="212"/>
        <v>0</v>
      </c>
      <c r="F773" s="41">
        <f t="shared" si="213"/>
        <v>0</v>
      </c>
      <c r="G773" s="41">
        <f t="shared" si="214"/>
        <v>0</v>
      </c>
      <c r="H773" s="130">
        <f t="shared" si="215"/>
        <v>0</v>
      </c>
      <c r="I773" s="41">
        <v>0</v>
      </c>
      <c r="J773" s="41"/>
      <c r="K773" s="41">
        <f t="shared" si="232"/>
        <v>0</v>
      </c>
      <c r="L773" s="41">
        <f t="shared" ref="L773:L836" si="233">SUM(I773:K773)</f>
        <v>0</v>
      </c>
      <c r="M773" s="41">
        <f t="shared" si="216"/>
        <v>0</v>
      </c>
      <c r="N773" s="130">
        <f t="shared" si="217"/>
        <v>0</v>
      </c>
      <c r="O773" s="41"/>
      <c r="P773" s="41"/>
      <c r="Q773" s="41"/>
      <c r="R773" s="41"/>
      <c r="S773" s="41">
        <f t="shared" si="218"/>
        <v>0</v>
      </c>
      <c r="T773" s="130">
        <f t="shared" si="219"/>
        <v>0</v>
      </c>
      <c r="U773" s="41"/>
      <c r="V773" s="41"/>
      <c r="W773" s="41"/>
      <c r="X773" s="41"/>
      <c r="Y773" s="41">
        <f t="shared" si="220"/>
        <v>0</v>
      </c>
      <c r="Z773" s="130">
        <f t="shared" si="221"/>
        <v>0</v>
      </c>
      <c r="AE773" s="41"/>
      <c r="AF773" s="41"/>
      <c r="AG773" s="41"/>
      <c r="AH773" s="41"/>
      <c r="AJ773" s="281" t="e">
        <f t="shared" si="222"/>
        <v>#N/A</v>
      </c>
    </row>
    <row r="774" spans="1:36" ht="19.5" hidden="1" customHeight="1" outlineLevel="2">
      <c r="A774" s="45" t="s">
        <v>2838</v>
      </c>
      <c r="B774" s="121" t="s">
        <v>1051</v>
      </c>
      <c r="C774" s="41">
        <f t="shared" si="212"/>
        <v>0</v>
      </c>
      <c r="D774" s="41">
        <f t="shared" si="212"/>
        <v>0</v>
      </c>
      <c r="E774" s="41">
        <f t="shared" si="212"/>
        <v>0</v>
      </c>
      <c r="F774" s="41">
        <f t="shared" si="213"/>
        <v>0</v>
      </c>
      <c r="G774" s="41">
        <f t="shared" si="214"/>
        <v>0</v>
      </c>
      <c r="H774" s="130">
        <f t="shared" si="215"/>
        <v>0</v>
      </c>
      <c r="I774" s="41">
        <v>0</v>
      </c>
      <c r="J774" s="41"/>
      <c r="K774" s="41">
        <f t="shared" si="232"/>
        <v>0</v>
      </c>
      <c r="L774" s="41">
        <f t="shared" si="233"/>
        <v>0</v>
      </c>
      <c r="M774" s="41">
        <f t="shared" si="216"/>
        <v>0</v>
      </c>
      <c r="N774" s="130">
        <f t="shared" si="217"/>
        <v>0</v>
      </c>
      <c r="O774" s="41"/>
      <c r="P774" s="41"/>
      <c r="Q774" s="41"/>
      <c r="R774" s="41"/>
      <c r="S774" s="41">
        <f t="shared" si="218"/>
        <v>0</v>
      </c>
      <c r="T774" s="130">
        <f t="shared" si="219"/>
        <v>0</v>
      </c>
      <c r="U774" s="41"/>
      <c r="V774" s="41"/>
      <c r="W774" s="41"/>
      <c r="X774" s="41"/>
      <c r="Y774" s="41">
        <f t="shared" si="220"/>
        <v>0</v>
      </c>
      <c r="Z774" s="130">
        <f t="shared" si="221"/>
        <v>0</v>
      </c>
      <c r="AE774" s="41"/>
      <c r="AF774" s="41"/>
      <c r="AG774" s="41"/>
      <c r="AH774" s="41"/>
      <c r="AJ774" s="281" t="e">
        <f t="shared" si="222"/>
        <v>#N/A</v>
      </c>
    </row>
    <row r="775" spans="1:36" ht="19.5" hidden="1" customHeight="1" outlineLevel="2">
      <c r="A775" s="45" t="s">
        <v>2839</v>
      </c>
      <c r="B775" s="121" t="s">
        <v>1052</v>
      </c>
      <c r="C775" s="41">
        <f t="shared" ref="C775:E838" si="234">I775+O775+U775</f>
        <v>0</v>
      </c>
      <c r="D775" s="41">
        <f t="shared" si="234"/>
        <v>0</v>
      </c>
      <c r="E775" s="41">
        <f t="shared" si="234"/>
        <v>0</v>
      </c>
      <c r="F775" s="41">
        <f t="shared" ref="F775:F838" si="235">L775+R775+X775</f>
        <v>0</v>
      </c>
      <c r="G775" s="41">
        <f t="shared" ref="G775:G838" si="236">F775-C775</f>
        <v>0</v>
      </c>
      <c r="H775" s="130">
        <f t="shared" ref="H775:H838" si="237">IF(C775=0,0,G775/C775*100)</f>
        <v>0</v>
      </c>
      <c r="I775" s="41">
        <v>0</v>
      </c>
      <c r="J775" s="41"/>
      <c r="K775" s="41">
        <f t="shared" si="232"/>
        <v>0</v>
      </c>
      <c r="L775" s="41">
        <f t="shared" si="233"/>
        <v>0</v>
      </c>
      <c r="M775" s="41">
        <f t="shared" ref="M775:M838" si="238">L775-I775</f>
        <v>0</v>
      </c>
      <c r="N775" s="130">
        <f t="shared" ref="N775:N838" si="239">IF(I775=0,0,M775/I775*100)</f>
        <v>0</v>
      </c>
      <c r="O775" s="41"/>
      <c r="P775" s="41"/>
      <c r="Q775" s="41"/>
      <c r="R775" s="41"/>
      <c r="S775" s="41">
        <f t="shared" ref="S775:S838" si="240">R775-O775</f>
        <v>0</v>
      </c>
      <c r="T775" s="130">
        <f t="shared" ref="T775:T838" si="241">IF(O775=0,0,S775/O775*100)</f>
        <v>0</v>
      </c>
      <c r="U775" s="41"/>
      <c r="V775" s="41"/>
      <c r="W775" s="41"/>
      <c r="X775" s="41"/>
      <c r="Y775" s="41">
        <f t="shared" ref="Y775:Y838" si="242">X775-U775</f>
        <v>0</v>
      </c>
      <c r="Z775" s="130">
        <f t="shared" ref="Z775:Z838" si="243">IF(U775=0,0,Y775/U775*100)</f>
        <v>0</v>
      </c>
      <c r="AE775" s="41"/>
      <c r="AF775" s="41"/>
      <c r="AG775" s="41"/>
      <c r="AH775" s="41"/>
      <c r="AJ775" s="281" t="e">
        <f t="shared" ref="AJ775:AJ838" si="244">VLOOKUP($A775,$A$1374:$F$2703,3,FALSE)</f>
        <v>#N/A</v>
      </c>
    </row>
    <row r="776" spans="1:36" ht="19.5" hidden="1" customHeight="1" outlineLevel="2">
      <c r="A776" s="45" t="s">
        <v>2840</v>
      </c>
      <c r="B776" s="121" t="s">
        <v>1053</v>
      </c>
      <c r="C776" s="41">
        <f t="shared" si="234"/>
        <v>0</v>
      </c>
      <c r="D776" s="41">
        <f t="shared" si="234"/>
        <v>0</v>
      </c>
      <c r="E776" s="41">
        <f t="shared" si="234"/>
        <v>0</v>
      </c>
      <c r="F776" s="41">
        <f t="shared" si="235"/>
        <v>0</v>
      </c>
      <c r="G776" s="41">
        <f t="shared" si="236"/>
        <v>0</v>
      </c>
      <c r="H776" s="130">
        <f t="shared" si="237"/>
        <v>0</v>
      </c>
      <c r="I776" s="41"/>
      <c r="J776" s="41"/>
      <c r="K776" s="41">
        <f t="shared" si="232"/>
        <v>0</v>
      </c>
      <c r="L776" s="41">
        <f t="shared" si="233"/>
        <v>0</v>
      </c>
      <c r="M776" s="41">
        <f t="shared" si="238"/>
        <v>0</v>
      </c>
      <c r="N776" s="130">
        <f t="shared" si="239"/>
        <v>0</v>
      </c>
      <c r="O776" s="41"/>
      <c r="P776" s="41"/>
      <c r="Q776" s="41"/>
      <c r="R776" s="41"/>
      <c r="S776" s="41">
        <f t="shared" si="240"/>
        <v>0</v>
      </c>
      <c r="T776" s="130">
        <f t="shared" si="241"/>
        <v>0</v>
      </c>
      <c r="U776" s="41"/>
      <c r="V776" s="41"/>
      <c r="W776" s="41"/>
      <c r="X776" s="41"/>
      <c r="Y776" s="41">
        <f t="shared" si="242"/>
        <v>0</v>
      </c>
      <c r="Z776" s="130">
        <f t="shared" si="243"/>
        <v>0</v>
      </c>
      <c r="AE776" s="41"/>
      <c r="AF776" s="41"/>
      <c r="AG776" s="41"/>
      <c r="AH776" s="41"/>
      <c r="AJ776" s="281" t="e">
        <f t="shared" si="244"/>
        <v>#N/A</v>
      </c>
    </row>
    <row r="777" spans="1:36" ht="19.5" hidden="1" customHeight="1" outlineLevel="1" collapsed="1">
      <c r="A777" s="43" t="s">
        <v>2841</v>
      </c>
      <c r="B777" s="121" t="s">
        <v>1054</v>
      </c>
      <c r="C777" s="44">
        <f t="shared" si="234"/>
        <v>0</v>
      </c>
      <c r="D777" s="44">
        <f t="shared" si="234"/>
        <v>0</v>
      </c>
      <c r="E777" s="44">
        <f t="shared" si="234"/>
        <v>0</v>
      </c>
      <c r="F777" s="44">
        <f t="shared" si="235"/>
        <v>0</v>
      </c>
      <c r="G777" s="44">
        <f t="shared" si="236"/>
        <v>0</v>
      </c>
      <c r="H777" s="131">
        <f t="shared" si="237"/>
        <v>0</v>
      </c>
      <c r="I777" s="44">
        <f>SUM(I778:I782)</f>
        <v>0</v>
      </c>
      <c r="J777" s="44">
        <f>SUM(J778:J782)</f>
        <v>0</v>
      </c>
      <c r="K777" s="44">
        <f>SUM(K778:K782)</f>
        <v>0</v>
      </c>
      <c r="L777" s="44">
        <f t="shared" si="233"/>
        <v>0</v>
      </c>
      <c r="M777" s="44">
        <f t="shared" si="238"/>
        <v>0</v>
      </c>
      <c r="N777" s="131">
        <f t="shared" si="239"/>
        <v>0</v>
      </c>
      <c r="O777" s="44">
        <f>SUM(O778:O782)</f>
        <v>0</v>
      </c>
      <c r="P777" s="44">
        <f>SUM(P778:P782)</f>
        <v>0</v>
      </c>
      <c r="Q777" s="44">
        <f>SUM(Q778:Q782)</f>
        <v>0</v>
      </c>
      <c r="R777" s="44">
        <f>SUM(R778:R782)</f>
        <v>0</v>
      </c>
      <c r="S777" s="44">
        <f t="shared" si="240"/>
        <v>0</v>
      </c>
      <c r="T777" s="131">
        <f t="shared" si="241"/>
        <v>0</v>
      </c>
      <c r="U777" s="44">
        <f>SUM(U778:U782)</f>
        <v>0</v>
      </c>
      <c r="V777" s="44">
        <f>SUM(V778:V782)</f>
        <v>0</v>
      </c>
      <c r="W777" s="44">
        <f>SUM(W778:W782)</f>
        <v>0</v>
      </c>
      <c r="X777" s="44">
        <f>SUM(X778:X782)</f>
        <v>0</v>
      </c>
      <c r="Y777" s="44">
        <f t="shared" si="242"/>
        <v>0</v>
      </c>
      <c r="Z777" s="131">
        <f t="shared" si="243"/>
        <v>0</v>
      </c>
      <c r="AE777" s="44">
        <f>SUM(AE778:AE782)</f>
        <v>0</v>
      </c>
      <c r="AF777" s="44">
        <f>SUM(AF778:AF782)</f>
        <v>0</v>
      </c>
      <c r="AG777" s="44">
        <f>SUM(AG778:AG782)</f>
        <v>0</v>
      </c>
      <c r="AH777" s="44">
        <f>SUM(AH778:AH782)</f>
        <v>0</v>
      </c>
      <c r="AJ777" s="281" t="e">
        <f t="shared" si="244"/>
        <v>#N/A</v>
      </c>
    </row>
    <row r="778" spans="1:36" ht="19.5" hidden="1" customHeight="1" outlineLevel="2">
      <c r="A778" s="45" t="s">
        <v>2842</v>
      </c>
      <c r="B778" s="121" t="s">
        <v>1055</v>
      </c>
      <c r="C778" s="41">
        <f t="shared" si="234"/>
        <v>0</v>
      </c>
      <c r="D778" s="41">
        <f t="shared" si="234"/>
        <v>0</v>
      </c>
      <c r="E778" s="41">
        <f t="shared" si="234"/>
        <v>0</v>
      </c>
      <c r="F778" s="41">
        <f t="shared" si="235"/>
        <v>0</v>
      </c>
      <c r="G778" s="41">
        <f t="shared" si="236"/>
        <v>0</v>
      </c>
      <c r="H778" s="130">
        <f t="shared" si="237"/>
        <v>0</v>
      </c>
      <c r="I778" s="41"/>
      <c r="J778" s="41"/>
      <c r="K778" s="41">
        <f t="shared" ref="K778:K782" si="245">SUM(AE778:AH778)</f>
        <v>0</v>
      </c>
      <c r="L778" s="41">
        <f t="shared" si="233"/>
        <v>0</v>
      </c>
      <c r="M778" s="41">
        <f t="shared" si="238"/>
        <v>0</v>
      </c>
      <c r="N778" s="130">
        <f t="shared" si="239"/>
        <v>0</v>
      </c>
      <c r="O778" s="41"/>
      <c r="P778" s="41"/>
      <c r="Q778" s="41"/>
      <c r="R778" s="41"/>
      <c r="S778" s="41">
        <f t="shared" si="240"/>
        <v>0</v>
      </c>
      <c r="T778" s="130">
        <f t="shared" si="241"/>
        <v>0</v>
      </c>
      <c r="U778" s="41"/>
      <c r="V778" s="41"/>
      <c r="W778" s="41"/>
      <c r="X778" s="41"/>
      <c r="Y778" s="41">
        <f t="shared" si="242"/>
        <v>0</v>
      </c>
      <c r="Z778" s="130">
        <f t="shared" si="243"/>
        <v>0</v>
      </c>
      <c r="AE778" s="41"/>
      <c r="AF778" s="41"/>
      <c r="AG778" s="41"/>
      <c r="AH778" s="41"/>
      <c r="AJ778" s="281" t="e">
        <f t="shared" si="244"/>
        <v>#N/A</v>
      </c>
    </row>
    <row r="779" spans="1:36" ht="19.5" hidden="1" customHeight="1" outlineLevel="2">
      <c r="A779" s="45" t="s">
        <v>2843</v>
      </c>
      <c r="B779" s="121" t="s">
        <v>1056</v>
      </c>
      <c r="C779" s="41">
        <f t="shared" si="234"/>
        <v>0</v>
      </c>
      <c r="D779" s="41">
        <f t="shared" si="234"/>
        <v>0</v>
      </c>
      <c r="E779" s="41">
        <f t="shared" si="234"/>
        <v>0</v>
      </c>
      <c r="F779" s="41">
        <f t="shared" si="235"/>
        <v>0</v>
      </c>
      <c r="G779" s="41">
        <f t="shared" si="236"/>
        <v>0</v>
      </c>
      <c r="H779" s="130">
        <f t="shared" si="237"/>
        <v>0</v>
      </c>
      <c r="I779" s="41"/>
      <c r="J779" s="41"/>
      <c r="K779" s="41">
        <f t="shared" si="245"/>
        <v>0</v>
      </c>
      <c r="L779" s="41">
        <f t="shared" si="233"/>
        <v>0</v>
      </c>
      <c r="M779" s="41">
        <f t="shared" si="238"/>
        <v>0</v>
      </c>
      <c r="N779" s="130">
        <f t="shared" si="239"/>
        <v>0</v>
      </c>
      <c r="O779" s="41"/>
      <c r="P779" s="41"/>
      <c r="Q779" s="41"/>
      <c r="R779" s="41"/>
      <c r="S779" s="41">
        <f t="shared" si="240"/>
        <v>0</v>
      </c>
      <c r="T779" s="130">
        <f t="shared" si="241"/>
        <v>0</v>
      </c>
      <c r="U779" s="41"/>
      <c r="V779" s="41"/>
      <c r="W779" s="41"/>
      <c r="X779" s="41"/>
      <c r="Y779" s="41">
        <f t="shared" si="242"/>
        <v>0</v>
      </c>
      <c r="Z779" s="130">
        <f t="shared" si="243"/>
        <v>0</v>
      </c>
      <c r="AE779" s="41"/>
      <c r="AF779" s="41"/>
      <c r="AG779" s="41"/>
      <c r="AH779" s="41"/>
      <c r="AJ779" s="281" t="e">
        <f t="shared" si="244"/>
        <v>#N/A</v>
      </c>
    </row>
    <row r="780" spans="1:36" ht="19.5" hidden="1" customHeight="1" outlineLevel="2">
      <c r="A780" s="45" t="s">
        <v>2844</v>
      </c>
      <c r="B780" s="121" t="s">
        <v>1057</v>
      </c>
      <c r="C780" s="41">
        <f t="shared" si="234"/>
        <v>0</v>
      </c>
      <c r="D780" s="41">
        <f t="shared" si="234"/>
        <v>0</v>
      </c>
      <c r="E780" s="41">
        <f t="shared" si="234"/>
        <v>0</v>
      </c>
      <c r="F780" s="41">
        <f t="shared" si="235"/>
        <v>0</v>
      </c>
      <c r="G780" s="41">
        <f t="shared" si="236"/>
        <v>0</v>
      </c>
      <c r="H780" s="130">
        <f t="shared" si="237"/>
        <v>0</v>
      </c>
      <c r="I780" s="41"/>
      <c r="J780" s="41"/>
      <c r="K780" s="41">
        <f t="shared" si="245"/>
        <v>0</v>
      </c>
      <c r="L780" s="41">
        <f t="shared" si="233"/>
        <v>0</v>
      </c>
      <c r="M780" s="41">
        <f t="shared" si="238"/>
        <v>0</v>
      </c>
      <c r="N780" s="130">
        <f t="shared" si="239"/>
        <v>0</v>
      </c>
      <c r="O780" s="41"/>
      <c r="P780" s="41"/>
      <c r="Q780" s="41"/>
      <c r="R780" s="41"/>
      <c r="S780" s="41">
        <f t="shared" si="240"/>
        <v>0</v>
      </c>
      <c r="T780" s="130">
        <f t="shared" si="241"/>
        <v>0</v>
      </c>
      <c r="U780" s="41"/>
      <c r="V780" s="41"/>
      <c r="W780" s="41"/>
      <c r="X780" s="41"/>
      <c r="Y780" s="41">
        <f t="shared" si="242"/>
        <v>0</v>
      </c>
      <c r="Z780" s="130">
        <f t="shared" si="243"/>
        <v>0</v>
      </c>
      <c r="AE780" s="41"/>
      <c r="AF780" s="41"/>
      <c r="AG780" s="41"/>
      <c r="AH780" s="41"/>
      <c r="AJ780" s="281" t="e">
        <f t="shared" si="244"/>
        <v>#N/A</v>
      </c>
    </row>
    <row r="781" spans="1:36" ht="19.5" hidden="1" customHeight="1" outlineLevel="2">
      <c r="A781" s="45" t="s">
        <v>2845</v>
      </c>
      <c r="B781" s="121" t="s">
        <v>1058</v>
      </c>
      <c r="C781" s="41">
        <f t="shared" si="234"/>
        <v>0</v>
      </c>
      <c r="D781" s="41">
        <f t="shared" si="234"/>
        <v>0</v>
      </c>
      <c r="E781" s="41">
        <f t="shared" si="234"/>
        <v>0</v>
      </c>
      <c r="F781" s="41">
        <f t="shared" si="235"/>
        <v>0</v>
      </c>
      <c r="G781" s="41">
        <f t="shared" si="236"/>
        <v>0</v>
      </c>
      <c r="H781" s="130">
        <f t="shared" si="237"/>
        <v>0</v>
      </c>
      <c r="I781" s="41"/>
      <c r="J781" s="41"/>
      <c r="K781" s="41">
        <f t="shared" si="245"/>
        <v>0</v>
      </c>
      <c r="L781" s="41">
        <f t="shared" si="233"/>
        <v>0</v>
      </c>
      <c r="M781" s="41">
        <f t="shared" si="238"/>
        <v>0</v>
      </c>
      <c r="N781" s="130">
        <f t="shared" si="239"/>
        <v>0</v>
      </c>
      <c r="O781" s="41"/>
      <c r="P781" s="41"/>
      <c r="Q781" s="41"/>
      <c r="R781" s="41"/>
      <c r="S781" s="41">
        <f t="shared" si="240"/>
        <v>0</v>
      </c>
      <c r="T781" s="130">
        <f t="shared" si="241"/>
        <v>0</v>
      </c>
      <c r="U781" s="41"/>
      <c r="V781" s="41"/>
      <c r="W781" s="41"/>
      <c r="X781" s="41"/>
      <c r="Y781" s="41">
        <f t="shared" si="242"/>
        <v>0</v>
      </c>
      <c r="Z781" s="130">
        <f t="shared" si="243"/>
        <v>0</v>
      </c>
      <c r="AE781" s="41"/>
      <c r="AF781" s="41"/>
      <c r="AG781" s="41"/>
      <c r="AH781" s="41"/>
      <c r="AJ781" s="281" t="e">
        <f t="shared" si="244"/>
        <v>#N/A</v>
      </c>
    </row>
    <row r="782" spans="1:36" ht="19.5" hidden="1" customHeight="1" outlineLevel="2">
      <c r="A782" s="45" t="s">
        <v>2846</v>
      </c>
      <c r="B782" s="121" t="s">
        <v>1059</v>
      </c>
      <c r="C782" s="41">
        <f t="shared" si="234"/>
        <v>0</v>
      </c>
      <c r="D782" s="41">
        <f t="shared" si="234"/>
        <v>0</v>
      </c>
      <c r="E782" s="41">
        <f t="shared" si="234"/>
        <v>0</v>
      </c>
      <c r="F782" s="41">
        <f t="shared" si="235"/>
        <v>0</v>
      </c>
      <c r="G782" s="41">
        <f t="shared" si="236"/>
        <v>0</v>
      </c>
      <c r="H782" s="130">
        <f t="shared" si="237"/>
        <v>0</v>
      </c>
      <c r="I782" s="41"/>
      <c r="J782" s="41"/>
      <c r="K782" s="41">
        <f t="shared" si="245"/>
        <v>0</v>
      </c>
      <c r="L782" s="41">
        <f t="shared" si="233"/>
        <v>0</v>
      </c>
      <c r="M782" s="41">
        <f t="shared" si="238"/>
        <v>0</v>
      </c>
      <c r="N782" s="130">
        <f t="shared" si="239"/>
        <v>0</v>
      </c>
      <c r="O782" s="41"/>
      <c r="P782" s="41"/>
      <c r="Q782" s="41"/>
      <c r="R782" s="41"/>
      <c r="S782" s="41">
        <f t="shared" si="240"/>
        <v>0</v>
      </c>
      <c r="T782" s="130">
        <f t="shared" si="241"/>
        <v>0</v>
      </c>
      <c r="U782" s="41"/>
      <c r="V782" s="41"/>
      <c r="W782" s="41"/>
      <c r="X782" s="41"/>
      <c r="Y782" s="41">
        <f t="shared" si="242"/>
        <v>0</v>
      </c>
      <c r="Z782" s="130">
        <f t="shared" si="243"/>
        <v>0</v>
      </c>
      <c r="AE782" s="41"/>
      <c r="AF782" s="41"/>
      <c r="AG782" s="41"/>
      <c r="AH782" s="41"/>
      <c r="AJ782" s="281" t="e">
        <f t="shared" si="244"/>
        <v>#N/A</v>
      </c>
    </row>
    <row r="783" spans="1:36" ht="19.5" hidden="1" customHeight="1" outlineLevel="1" collapsed="1">
      <c r="A783" s="43" t="s">
        <v>2847</v>
      </c>
      <c r="B783" s="121" t="s">
        <v>1060</v>
      </c>
      <c r="C783" s="44">
        <f t="shared" si="234"/>
        <v>0</v>
      </c>
      <c r="D783" s="44">
        <f t="shared" si="234"/>
        <v>0</v>
      </c>
      <c r="E783" s="44">
        <f t="shared" si="234"/>
        <v>0</v>
      </c>
      <c r="F783" s="44">
        <f t="shared" si="235"/>
        <v>0</v>
      </c>
      <c r="G783" s="44">
        <f t="shared" si="236"/>
        <v>0</v>
      </c>
      <c r="H783" s="131">
        <f t="shared" si="237"/>
        <v>0</v>
      </c>
      <c r="I783" s="44">
        <f>SUM(I784:I785)</f>
        <v>0</v>
      </c>
      <c r="J783" s="44">
        <f>SUM(J784:J785)</f>
        <v>0</v>
      </c>
      <c r="K783" s="44">
        <f>SUM(K784:K785)</f>
        <v>0</v>
      </c>
      <c r="L783" s="44">
        <f t="shared" si="233"/>
        <v>0</v>
      </c>
      <c r="M783" s="44">
        <f t="shared" si="238"/>
        <v>0</v>
      </c>
      <c r="N783" s="131">
        <f t="shared" si="239"/>
        <v>0</v>
      </c>
      <c r="O783" s="44">
        <f>SUM(O784:O785)</f>
        <v>0</v>
      </c>
      <c r="P783" s="44">
        <f>SUM(P784:P785)</f>
        <v>0</v>
      </c>
      <c r="Q783" s="44">
        <f>SUM(Q784:Q785)</f>
        <v>0</v>
      </c>
      <c r="R783" s="44">
        <f>SUM(R784:R785)</f>
        <v>0</v>
      </c>
      <c r="S783" s="44">
        <f t="shared" si="240"/>
        <v>0</v>
      </c>
      <c r="T783" s="131">
        <f t="shared" si="241"/>
        <v>0</v>
      </c>
      <c r="U783" s="44">
        <f>SUM(U784:U785)</f>
        <v>0</v>
      </c>
      <c r="V783" s="44">
        <f>SUM(V784:V785)</f>
        <v>0</v>
      </c>
      <c r="W783" s="44">
        <f>SUM(W784:W785)</f>
        <v>0</v>
      </c>
      <c r="X783" s="44">
        <f>SUM(X784:X785)</f>
        <v>0</v>
      </c>
      <c r="Y783" s="44">
        <f t="shared" si="242"/>
        <v>0</v>
      </c>
      <c r="Z783" s="131">
        <f t="shared" si="243"/>
        <v>0</v>
      </c>
      <c r="AE783" s="44">
        <f>SUM(AE784:AE785)</f>
        <v>0</v>
      </c>
      <c r="AF783" s="44">
        <f>SUM(AF784:AF785)</f>
        <v>0</v>
      </c>
      <c r="AG783" s="44">
        <f>SUM(AG784:AG785)</f>
        <v>0</v>
      </c>
      <c r="AH783" s="44">
        <f>SUM(AH784:AH785)</f>
        <v>0</v>
      </c>
      <c r="AJ783" s="281" t="e">
        <f t="shared" si="244"/>
        <v>#N/A</v>
      </c>
    </row>
    <row r="784" spans="1:36" ht="19.5" hidden="1" customHeight="1" outlineLevel="2">
      <c r="A784" s="45" t="s">
        <v>2848</v>
      </c>
      <c r="B784" s="121" t="s">
        <v>1061</v>
      </c>
      <c r="C784" s="41">
        <f t="shared" si="234"/>
        <v>0</v>
      </c>
      <c r="D784" s="41">
        <f t="shared" si="234"/>
        <v>0</v>
      </c>
      <c r="E784" s="41">
        <f t="shared" si="234"/>
        <v>0</v>
      </c>
      <c r="F784" s="41">
        <f t="shared" si="235"/>
        <v>0</v>
      </c>
      <c r="G784" s="41">
        <f t="shared" si="236"/>
        <v>0</v>
      </c>
      <c r="H784" s="130">
        <f t="shared" si="237"/>
        <v>0</v>
      </c>
      <c r="I784" s="41"/>
      <c r="J784" s="41"/>
      <c r="K784" s="41">
        <f t="shared" ref="K784:K785" si="246">SUM(AE784:AH784)</f>
        <v>0</v>
      </c>
      <c r="L784" s="41">
        <f t="shared" si="233"/>
        <v>0</v>
      </c>
      <c r="M784" s="41">
        <f t="shared" si="238"/>
        <v>0</v>
      </c>
      <c r="N784" s="130">
        <f t="shared" si="239"/>
        <v>0</v>
      </c>
      <c r="O784" s="41"/>
      <c r="P784" s="41"/>
      <c r="Q784" s="41"/>
      <c r="R784" s="41"/>
      <c r="S784" s="41">
        <f t="shared" si="240"/>
        <v>0</v>
      </c>
      <c r="T784" s="130">
        <f t="shared" si="241"/>
        <v>0</v>
      </c>
      <c r="U784" s="41"/>
      <c r="V784" s="41"/>
      <c r="W784" s="41"/>
      <c r="X784" s="41"/>
      <c r="Y784" s="41">
        <f t="shared" si="242"/>
        <v>0</v>
      </c>
      <c r="Z784" s="130">
        <f t="shared" si="243"/>
        <v>0</v>
      </c>
      <c r="AE784" s="41"/>
      <c r="AF784" s="41"/>
      <c r="AG784" s="41"/>
      <c r="AH784" s="41"/>
      <c r="AJ784" s="281" t="e">
        <f t="shared" si="244"/>
        <v>#N/A</v>
      </c>
    </row>
    <row r="785" spans="1:36" ht="19.5" hidden="1" customHeight="1" outlineLevel="2">
      <c r="A785" s="45" t="s">
        <v>2849</v>
      </c>
      <c r="B785" s="121" t="s">
        <v>1062</v>
      </c>
      <c r="C785" s="41">
        <f t="shared" si="234"/>
        <v>0</v>
      </c>
      <c r="D785" s="41">
        <f t="shared" si="234"/>
        <v>0</v>
      </c>
      <c r="E785" s="41">
        <f t="shared" si="234"/>
        <v>0</v>
      </c>
      <c r="F785" s="41">
        <f t="shared" si="235"/>
        <v>0</v>
      </c>
      <c r="G785" s="41">
        <f t="shared" si="236"/>
        <v>0</v>
      </c>
      <c r="H785" s="130">
        <f t="shared" si="237"/>
        <v>0</v>
      </c>
      <c r="I785" s="41"/>
      <c r="J785" s="41"/>
      <c r="K785" s="41">
        <f t="shared" si="246"/>
        <v>0</v>
      </c>
      <c r="L785" s="41">
        <f t="shared" si="233"/>
        <v>0</v>
      </c>
      <c r="M785" s="41">
        <f t="shared" si="238"/>
        <v>0</v>
      </c>
      <c r="N785" s="130">
        <f t="shared" si="239"/>
        <v>0</v>
      </c>
      <c r="O785" s="41"/>
      <c r="P785" s="41"/>
      <c r="Q785" s="41"/>
      <c r="R785" s="41"/>
      <c r="S785" s="41">
        <f t="shared" si="240"/>
        <v>0</v>
      </c>
      <c r="T785" s="130">
        <f t="shared" si="241"/>
        <v>0</v>
      </c>
      <c r="U785" s="41"/>
      <c r="V785" s="41"/>
      <c r="W785" s="41"/>
      <c r="X785" s="41"/>
      <c r="Y785" s="41">
        <f t="shared" si="242"/>
        <v>0</v>
      </c>
      <c r="Z785" s="130">
        <f t="shared" si="243"/>
        <v>0</v>
      </c>
      <c r="AE785" s="41"/>
      <c r="AF785" s="41"/>
      <c r="AG785" s="41"/>
      <c r="AH785" s="41"/>
      <c r="AJ785" s="281" t="e">
        <f t="shared" si="244"/>
        <v>#N/A</v>
      </c>
    </row>
    <row r="786" spans="1:36" ht="19.5" hidden="1" customHeight="1" outlineLevel="1" collapsed="1">
      <c r="A786" s="43" t="s">
        <v>2850</v>
      </c>
      <c r="B786" s="121" t="s">
        <v>1063</v>
      </c>
      <c r="C786" s="44">
        <f t="shared" si="234"/>
        <v>0</v>
      </c>
      <c r="D786" s="44">
        <f t="shared" si="234"/>
        <v>0</v>
      </c>
      <c r="E786" s="44">
        <f t="shared" si="234"/>
        <v>0</v>
      </c>
      <c r="F786" s="44">
        <f t="shared" si="235"/>
        <v>0</v>
      </c>
      <c r="G786" s="44">
        <f t="shared" si="236"/>
        <v>0</v>
      </c>
      <c r="H786" s="131">
        <f t="shared" si="237"/>
        <v>0</v>
      </c>
      <c r="I786" s="44">
        <f>SUM(I787:I788)</f>
        <v>0</v>
      </c>
      <c r="J786" s="44">
        <f>SUM(J787:J788)</f>
        <v>0</v>
      </c>
      <c r="K786" s="44">
        <f>SUM(K787:K788)</f>
        <v>0</v>
      </c>
      <c r="L786" s="44">
        <f t="shared" si="233"/>
        <v>0</v>
      </c>
      <c r="M786" s="44">
        <f t="shared" si="238"/>
        <v>0</v>
      </c>
      <c r="N786" s="131">
        <f t="shared" si="239"/>
        <v>0</v>
      </c>
      <c r="O786" s="44">
        <f>SUM(O787:O788)</f>
        <v>0</v>
      </c>
      <c r="P786" s="44">
        <f>SUM(P787:P788)</f>
        <v>0</v>
      </c>
      <c r="Q786" s="44">
        <f>SUM(Q787:Q788)</f>
        <v>0</v>
      </c>
      <c r="R786" s="44">
        <f>SUM(R787:R788)</f>
        <v>0</v>
      </c>
      <c r="S786" s="44">
        <f t="shared" si="240"/>
        <v>0</v>
      </c>
      <c r="T786" s="131">
        <f t="shared" si="241"/>
        <v>0</v>
      </c>
      <c r="U786" s="44">
        <f>SUM(U787:U788)</f>
        <v>0</v>
      </c>
      <c r="V786" s="44">
        <f>SUM(V787:V788)</f>
        <v>0</v>
      </c>
      <c r="W786" s="44">
        <f>SUM(W787:W788)</f>
        <v>0</v>
      </c>
      <c r="X786" s="44">
        <f>SUM(X787:X788)</f>
        <v>0</v>
      </c>
      <c r="Y786" s="44">
        <f t="shared" si="242"/>
        <v>0</v>
      </c>
      <c r="Z786" s="131">
        <f t="shared" si="243"/>
        <v>0</v>
      </c>
      <c r="AE786" s="44">
        <f>SUM(AE787:AE788)</f>
        <v>0</v>
      </c>
      <c r="AF786" s="44">
        <f>SUM(AF787:AF788)</f>
        <v>0</v>
      </c>
      <c r="AG786" s="44">
        <f>SUM(AG787:AG788)</f>
        <v>0</v>
      </c>
      <c r="AH786" s="44">
        <f>SUM(AH787:AH788)</f>
        <v>0</v>
      </c>
      <c r="AJ786" s="281" t="e">
        <f t="shared" si="244"/>
        <v>#N/A</v>
      </c>
    </row>
    <row r="787" spans="1:36" ht="19.5" hidden="1" customHeight="1" outlineLevel="2">
      <c r="A787" s="45" t="s">
        <v>2851</v>
      </c>
      <c r="B787" s="121" t="s">
        <v>1064</v>
      </c>
      <c r="C787" s="41">
        <f t="shared" si="234"/>
        <v>0</v>
      </c>
      <c r="D787" s="41">
        <f t="shared" si="234"/>
        <v>0</v>
      </c>
      <c r="E787" s="41">
        <f t="shared" si="234"/>
        <v>0</v>
      </c>
      <c r="F787" s="41">
        <f t="shared" si="235"/>
        <v>0</v>
      </c>
      <c r="G787" s="41">
        <f t="shared" si="236"/>
        <v>0</v>
      </c>
      <c r="H787" s="130">
        <f t="shared" si="237"/>
        <v>0</v>
      </c>
      <c r="I787" s="41">
        <v>0</v>
      </c>
      <c r="J787" s="41"/>
      <c r="K787" s="41">
        <f t="shared" ref="K787:K790" si="247">SUM(AE787:AH787)</f>
        <v>0</v>
      </c>
      <c r="L787" s="41">
        <f t="shared" si="233"/>
        <v>0</v>
      </c>
      <c r="M787" s="41">
        <f t="shared" si="238"/>
        <v>0</v>
      </c>
      <c r="N787" s="130">
        <f t="shared" si="239"/>
        <v>0</v>
      </c>
      <c r="O787" s="41"/>
      <c r="P787" s="41"/>
      <c r="Q787" s="41"/>
      <c r="R787" s="41"/>
      <c r="S787" s="41">
        <f t="shared" si="240"/>
        <v>0</v>
      </c>
      <c r="T787" s="130">
        <f t="shared" si="241"/>
        <v>0</v>
      </c>
      <c r="U787" s="41"/>
      <c r="V787" s="41"/>
      <c r="W787" s="41"/>
      <c r="X787" s="41"/>
      <c r="Y787" s="41">
        <f t="shared" si="242"/>
        <v>0</v>
      </c>
      <c r="Z787" s="130">
        <f t="shared" si="243"/>
        <v>0</v>
      </c>
      <c r="AE787" s="41"/>
      <c r="AF787" s="41"/>
      <c r="AG787" s="41"/>
      <c r="AH787" s="41"/>
      <c r="AJ787" s="281" t="e">
        <f t="shared" si="244"/>
        <v>#N/A</v>
      </c>
    </row>
    <row r="788" spans="1:36" ht="19.5" hidden="1" customHeight="1" outlineLevel="2">
      <c r="A788" s="45" t="s">
        <v>2852</v>
      </c>
      <c r="B788" s="121" t="s">
        <v>1065</v>
      </c>
      <c r="C788" s="41">
        <f t="shared" si="234"/>
        <v>0</v>
      </c>
      <c r="D788" s="41">
        <f t="shared" si="234"/>
        <v>0</v>
      </c>
      <c r="E788" s="41">
        <f t="shared" si="234"/>
        <v>0</v>
      </c>
      <c r="F788" s="41">
        <f t="shared" si="235"/>
        <v>0</v>
      </c>
      <c r="G788" s="41">
        <f t="shared" si="236"/>
        <v>0</v>
      </c>
      <c r="H788" s="130">
        <f t="shared" si="237"/>
        <v>0</v>
      </c>
      <c r="I788" s="41">
        <v>0</v>
      </c>
      <c r="J788" s="41"/>
      <c r="K788" s="41">
        <f t="shared" si="247"/>
        <v>0</v>
      </c>
      <c r="L788" s="41">
        <f t="shared" si="233"/>
        <v>0</v>
      </c>
      <c r="M788" s="41">
        <f t="shared" si="238"/>
        <v>0</v>
      </c>
      <c r="N788" s="130">
        <f t="shared" si="239"/>
        <v>0</v>
      </c>
      <c r="O788" s="41"/>
      <c r="P788" s="41"/>
      <c r="Q788" s="41"/>
      <c r="R788" s="41"/>
      <c r="S788" s="41">
        <f t="shared" si="240"/>
        <v>0</v>
      </c>
      <c r="T788" s="130">
        <f t="shared" si="241"/>
        <v>0</v>
      </c>
      <c r="U788" s="41"/>
      <c r="V788" s="41"/>
      <c r="W788" s="41"/>
      <c r="X788" s="41"/>
      <c r="Y788" s="41">
        <f t="shared" si="242"/>
        <v>0</v>
      </c>
      <c r="Z788" s="130">
        <f t="shared" si="243"/>
        <v>0</v>
      </c>
      <c r="AE788" s="41"/>
      <c r="AF788" s="41"/>
      <c r="AG788" s="41"/>
      <c r="AH788" s="41"/>
      <c r="AJ788" s="281" t="e">
        <f t="shared" si="244"/>
        <v>#N/A</v>
      </c>
    </row>
    <row r="789" spans="1:36" ht="19.5" hidden="1" customHeight="1" outlineLevel="1">
      <c r="A789" s="43" t="s">
        <v>2853</v>
      </c>
      <c r="B789" s="121" t="s">
        <v>1066</v>
      </c>
      <c r="C789" s="44">
        <f t="shared" si="234"/>
        <v>0</v>
      </c>
      <c r="D789" s="44">
        <f t="shared" si="234"/>
        <v>0</v>
      </c>
      <c r="E789" s="44">
        <f t="shared" si="234"/>
        <v>0</v>
      </c>
      <c r="F789" s="44">
        <f t="shared" si="235"/>
        <v>0</v>
      </c>
      <c r="G789" s="44">
        <f t="shared" si="236"/>
        <v>0</v>
      </c>
      <c r="H789" s="131">
        <f t="shared" si="237"/>
        <v>0</v>
      </c>
      <c r="I789" s="44">
        <v>0</v>
      </c>
      <c r="J789" s="44"/>
      <c r="K789" s="44">
        <f t="shared" si="247"/>
        <v>0</v>
      </c>
      <c r="L789" s="44">
        <f t="shared" si="233"/>
        <v>0</v>
      </c>
      <c r="M789" s="44">
        <f t="shared" si="238"/>
        <v>0</v>
      </c>
      <c r="N789" s="131">
        <f t="shared" si="239"/>
        <v>0</v>
      </c>
      <c r="O789" s="44"/>
      <c r="P789" s="44"/>
      <c r="Q789" s="44"/>
      <c r="R789" s="44"/>
      <c r="S789" s="44">
        <f t="shared" si="240"/>
        <v>0</v>
      </c>
      <c r="T789" s="131">
        <f t="shared" si="241"/>
        <v>0</v>
      </c>
      <c r="U789" s="44"/>
      <c r="V789" s="44"/>
      <c r="W789" s="44"/>
      <c r="X789" s="44"/>
      <c r="Y789" s="44">
        <f t="shared" si="242"/>
        <v>0</v>
      </c>
      <c r="Z789" s="131">
        <f t="shared" si="243"/>
        <v>0</v>
      </c>
      <c r="AE789" s="44"/>
      <c r="AF789" s="44"/>
      <c r="AG789" s="44"/>
      <c r="AH789" s="44"/>
      <c r="AJ789" s="281" t="e">
        <f t="shared" si="244"/>
        <v>#N/A</v>
      </c>
    </row>
    <row r="790" spans="1:36" ht="19.5" hidden="1" customHeight="1" outlineLevel="1">
      <c r="A790" s="43" t="s">
        <v>2854</v>
      </c>
      <c r="B790" s="121" t="s">
        <v>1067</v>
      </c>
      <c r="C790" s="44">
        <f t="shared" si="234"/>
        <v>126</v>
      </c>
      <c r="D790" s="44">
        <f t="shared" si="234"/>
        <v>0</v>
      </c>
      <c r="E790" s="44">
        <f t="shared" si="234"/>
        <v>0</v>
      </c>
      <c r="F790" s="44">
        <f t="shared" si="235"/>
        <v>126</v>
      </c>
      <c r="G790" s="44">
        <f t="shared" si="236"/>
        <v>0</v>
      </c>
      <c r="H790" s="131">
        <f t="shared" si="237"/>
        <v>0</v>
      </c>
      <c r="I790" s="44">
        <v>123</v>
      </c>
      <c r="J790" s="44"/>
      <c r="K790" s="44">
        <f t="shared" si="247"/>
        <v>0</v>
      </c>
      <c r="L790" s="44">
        <f t="shared" si="233"/>
        <v>123</v>
      </c>
      <c r="M790" s="44">
        <f t="shared" si="238"/>
        <v>0</v>
      </c>
      <c r="N790" s="131">
        <f t="shared" si="239"/>
        <v>0</v>
      </c>
      <c r="O790" s="44"/>
      <c r="P790" s="44"/>
      <c r="Q790" s="44"/>
      <c r="R790" s="44"/>
      <c r="S790" s="44">
        <f t="shared" si="240"/>
        <v>0</v>
      </c>
      <c r="T790" s="131">
        <f t="shared" si="241"/>
        <v>0</v>
      </c>
      <c r="U790" s="44">
        <v>3</v>
      </c>
      <c r="V790" s="44"/>
      <c r="W790" s="44"/>
      <c r="X790" s="44">
        <v>3</v>
      </c>
      <c r="Y790" s="44">
        <f t="shared" si="242"/>
        <v>0</v>
      </c>
      <c r="Z790" s="131">
        <f t="shared" si="243"/>
        <v>0</v>
      </c>
      <c r="AE790" s="44"/>
      <c r="AF790" s="44"/>
      <c r="AG790" s="44"/>
      <c r="AH790" s="44"/>
      <c r="AJ790" s="281" t="e">
        <f t="shared" si="244"/>
        <v>#N/A</v>
      </c>
    </row>
    <row r="791" spans="1:36" ht="19.5" hidden="1" customHeight="1" outlineLevel="1" collapsed="1">
      <c r="A791" s="43" t="s">
        <v>2855</v>
      </c>
      <c r="B791" s="121" t="s">
        <v>1068</v>
      </c>
      <c r="C791" s="44">
        <f t="shared" si="234"/>
        <v>708</v>
      </c>
      <c r="D791" s="44">
        <f t="shared" si="234"/>
        <v>0</v>
      </c>
      <c r="E791" s="44">
        <f t="shared" si="234"/>
        <v>0</v>
      </c>
      <c r="F791" s="44">
        <f t="shared" si="235"/>
        <v>708</v>
      </c>
      <c r="G791" s="44">
        <f t="shared" si="236"/>
        <v>0</v>
      </c>
      <c r="H791" s="131">
        <f t="shared" si="237"/>
        <v>0</v>
      </c>
      <c r="I791" s="44">
        <f>SUM(I792:I796)</f>
        <v>643</v>
      </c>
      <c r="J791" s="44">
        <f>SUM(J792:J796)</f>
        <v>0</v>
      </c>
      <c r="K791" s="44">
        <f>SUM(K792:K796)</f>
        <v>0</v>
      </c>
      <c r="L791" s="44">
        <f t="shared" si="233"/>
        <v>643</v>
      </c>
      <c r="M791" s="44">
        <f t="shared" si="238"/>
        <v>0</v>
      </c>
      <c r="N791" s="131">
        <f t="shared" si="239"/>
        <v>0</v>
      </c>
      <c r="O791" s="44">
        <f>SUM(O792:O796)</f>
        <v>0</v>
      </c>
      <c r="P791" s="44">
        <f>SUM(P792:P796)</f>
        <v>0</v>
      </c>
      <c r="Q791" s="44">
        <f>SUM(Q792:Q796)</f>
        <v>0</v>
      </c>
      <c r="R791" s="44">
        <f>SUM(R792:R796)</f>
        <v>0</v>
      </c>
      <c r="S791" s="44">
        <f t="shared" si="240"/>
        <v>0</v>
      </c>
      <c r="T791" s="131">
        <f t="shared" si="241"/>
        <v>0</v>
      </c>
      <c r="U791" s="44">
        <f>SUM(U792:U796)</f>
        <v>65</v>
      </c>
      <c r="V791" s="44">
        <f>SUM(V792:V796)</f>
        <v>0</v>
      </c>
      <c r="W791" s="44">
        <f>SUM(W792:W796)</f>
        <v>0</v>
      </c>
      <c r="X791" s="44">
        <f>SUM(X792:X796)</f>
        <v>65</v>
      </c>
      <c r="Y791" s="44">
        <f t="shared" si="242"/>
        <v>0</v>
      </c>
      <c r="Z791" s="131">
        <f t="shared" si="243"/>
        <v>0</v>
      </c>
      <c r="AE791" s="44">
        <f>SUM(AE792:AE796)</f>
        <v>0</v>
      </c>
      <c r="AF791" s="44">
        <f>SUM(AF792:AF796)</f>
        <v>0</v>
      </c>
      <c r="AG791" s="44">
        <f>SUM(AG792:AG796)</f>
        <v>0</v>
      </c>
      <c r="AH791" s="44">
        <f>SUM(AH792:AH796)</f>
        <v>0</v>
      </c>
      <c r="AJ791" s="281" t="e">
        <f t="shared" si="244"/>
        <v>#N/A</v>
      </c>
    </row>
    <row r="792" spans="1:36" ht="19.5" hidden="1" customHeight="1" outlineLevel="2">
      <c r="A792" s="45" t="s">
        <v>2856</v>
      </c>
      <c r="B792" s="121" t="s">
        <v>1069</v>
      </c>
      <c r="C792" s="41">
        <f t="shared" si="234"/>
        <v>10</v>
      </c>
      <c r="D792" s="41">
        <f t="shared" si="234"/>
        <v>0</v>
      </c>
      <c r="E792" s="41">
        <f t="shared" si="234"/>
        <v>0</v>
      </c>
      <c r="F792" s="41">
        <f t="shared" si="235"/>
        <v>10</v>
      </c>
      <c r="G792" s="41">
        <f t="shared" si="236"/>
        <v>0</v>
      </c>
      <c r="H792" s="130">
        <f t="shared" si="237"/>
        <v>0</v>
      </c>
      <c r="I792" s="41">
        <v>10</v>
      </c>
      <c r="J792" s="41"/>
      <c r="K792" s="41">
        <f t="shared" ref="K792:K798" si="248">SUM(AE792:AH792)</f>
        <v>0</v>
      </c>
      <c r="L792" s="41">
        <f t="shared" si="233"/>
        <v>10</v>
      </c>
      <c r="M792" s="41">
        <f t="shared" si="238"/>
        <v>0</v>
      </c>
      <c r="N792" s="130">
        <f t="shared" si="239"/>
        <v>0</v>
      </c>
      <c r="O792" s="41"/>
      <c r="P792" s="41"/>
      <c r="Q792" s="41"/>
      <c r="R792" s="41"/>
      <c r="S792" s="41">
        <f t="shared" si="240"/>
        <v>0</v>
      </c>
      <c r="T792" s="130">
        <f t="shared" si="241"/>
        <v>0</v>
      </c>
      <c r="U792" s="41">
        <v>0</v>
      </c>
      <c r="V792" s="41"/>
      <c r="W792" s="41"/>
      <c r="X792" s="41">
        <v>0</v>
      </c>
      <c r="Y792" s="41">
        <f t="shared" si="242"/>
        <v>0</v>
      </c>
      <c r="Z792" s="130">
        <f t="shared" si="243"/>
        <v>0</v>
      </c>
      <c r="AE792" s="41"/>
      <c r="AF792" s="41"/>
      <c r="AG792" s="41"/>
      <c r="AH792" s="41"/>
      <c r="AJ792" s="281" t="e">
        <f t="shared" si="244"/>
        <v>#N/A</v>
      </c>
    </row>
    <row r="793" spans="1:36" ht="19.5" hidden="1" customHeight="1" outlineLevel="2">
      <c r="A793" s="45" t="s">
        <v>2857</v>
      </c>
      <c r="B793" s="121" t="s">
        <v>1070</v>
      </c>
      <c r="C793" s="41">
        <f t="shared" si="234"/>
        <v>93</v>
      </c>
      <c r="D793" s="41">
        <f t="shared" si="234"/>
        <v>0</v>
      </c>
      <c r="E793" s="41">
        <f t="shared" si="234"/>
        <v>0</v>
      </c>
      <c r="F793" s="41">
        <f t="shared" si="235"/>
        <v>93</v>
      </c>
      <c r="G793" s="41">
        <f t="shared" si="236"/>
        <v>0</v>
      </c>
      <c r="H793" s="130">
        <f t="shared" si="237"/>
        <v>0</v>
      </c>
      <c r="I793" s="41">
        <v>93</v>
      </c>
      <c r="J793" s="41"/>
      <c r="K793" s="41">
        <f t="shared" si="248"/>
        <v>0</v>
      </c>
      <c r="L793" s="41">
        <f t="shared" si="233"/>
        <v>93</v>
      </c>
      <c r="M793" s="41">
        <f t="shared" si="238"/>
        <v>0</v>
      </c>
      <c r="N793" s="130">
        <f t="shared" si="239"/>
        <v>0</v>
      </c>
      <c r="O793" s="41"/>
      <c r="P793" s="41"/>
      <c r="Q793" s="41"/>
      <c r="R793" s="41"/>
      <c r="S793" s="41">
        <f t="shared" si="240"/>
        <v>0</v>
      </c>
      <c r="T793" s="130">
        <f t="shared" si="241"/>
        <v>0</v>
      </c>
      <c r="U793" s="41">
        <v>0</v>
      </c>
      <c r="V793" s="41"/>
      <c r="W793" s="41"/>
      <c r="X793" s="41">
        <v>0</v>
      </c>
      <c r="Y793" s="41">
        <f t="shared" si="242"/>
        <v>0</v>
      </c>
      <c r="Z793" s="130">
        <f t="shared" si="243"/>
        <v>0</v>
      </c>
      <c r="AE793" s="41"/>
      <c r="AF793" s="41"/>
      <c r="AG793" s="41"/>
      <c r="AH793" s="41"/>
      <c r="AJ793" s="281" t="e">
        <f t="shared" si="244"/>
        <v>#N/A</v>
      </c>
    </row>
    <row r="794" spans="1:36" ht="19.5" hidden="1" customHeight="1" outlineLevel="2">
      <c r="A794" s="45" t="s">
        <v>2858</v>
      </c>
      <c r="B794" s="121" t="s">
        <v>1071</v>
      </c>
      <c r="C794" s="41">
        <f t="shared" si="234"/>
        <v>600</v>
      </c>
      <c r="D794" s="41">
        <f t="shared" si="234"/>
        <v>0</v>
      </c>
      <c r="E794" s="41">
        <f t="shared" si="234"/>
        <v>0</v>
      </c>
      <c r="F794" s="41">
        <f t="shared" si="235"/>
        <v>600</v>
      </c>
      <c r="G794" s="41">
        <f t="shared" si="236"/>
        <v>0</v>
      </c>
      <c r="H794" s="130">
        <f t="shared" si="237"/>
        <v>0</v>
      </c>
      <c r="I794" s="41">
        <v>540</v>
      </c>
      <c r="J794" s="41"/>
      <c r="K794" s="41">
        <f t="shared" si="248"/>
        <v>0</v>
      </c>
      <c r="L794" s="41">
        <f t="shared" si="233"/>
        <v>540</v>
      </c>
      <c r="M794" s="41">
        <f t="shared" si="238"/>
        <v>0</v>
      </c>
      <c r="N794" s="130">
        <f t="shared" si="239"/>
        <v>0</v>
      </c>
      <c r="O794" s="41"/>
      <c r="P794" s="41"/>
      <c r="Q794" s="41"/>
      <c r="R794" s="41"/>
      <c r="S794" s="41">
        <f t="shared" si="240"/>
        <v>0</v>
      </c>
      <c r="T794" s="130">
        <f t="shared" si="241"/>
        <v>0</v>
      </c>
      <c r="U794" s="41">
        <v>60</v>
      </c>
      <c r="V794" s="41"/>
      <c r="W794" s="41"/>
      <c r="X794" s="41">
        <v>60</v>
      </c>
      <c r="Y794" s="41">
        <f t="shared" si="242"/>
        <v>0</v>
      </c>
      <c r="Z794" s="130">
        <f t="shared" si="243"/>
        <v>0</v>
      </c>
      <c r="AE794" s="41"/>
      <c r="AF794" s="41"/>
      <c r="AG794" s="41"/>
      <c r="AH794" s="41"/>
      <c r="AJ794" s="281" t="e">
        <f t="shared" si="244"/>
        <v>#N/A</v>
      </c>
    </row>
    <row r="795" spans="1:36" ht="19.5" hidden="1" customHeight="1" outlineLevel="2">
      <c r="A795" s="45" t="s">
        <v>2859</v>
      </c>
      <c r="B795" s="121" t="s">
        <v>1072</v>
      </c>
      <c r="C795" s="41">
        <f t="shared" si="234"/>
        <v>5</v>
      </c>
      <c r="D795" s="41">
        <f t="shared" si="234"/>
        <v>0</v>
      </c>
      <c r="E795" s="41">
        <f t="shared" si="234"/>
        <v>0</v>
      </c>
      <c r="F795" s="41">
        <f t="shared" si="235"/>
        <v>5</v>
      </c>
      <c r="G795" s="41">
        <f t="shared" si="236"/>
        <v>0</v>
      </c>
      <c r="H795" s="130">
        <f t="shared" si="237"/>
        <v>0</v>
      </c>
      <c r="I795" s="41">
        <v>0</v>
      </c>
      <c r="J795" s="41"/>
      <c r="K795" s="41">
        <f t="shared" si="248"/>
        <v>0</v>
      </c>
      <c r="L795" s="41">
        <f t="shared" si="233"/>
        <v>0</v>
      </c>
      <c r="M795" s="41">
        <f t="shared" si="238"/>
        <v>0</v>
      </c>
      <c r="N795" s="130">
        <f t="shared" si="239"/>
        <v>0</v>
      </c>
      <c r="O795" s="41"/>
      <c r="P795" s="41"/>
      <c r="Q795" s="41"/>
      <c r="R795" s="41"/>
      <c r="S795" s="41">
        <f t="shared" si="240"/>
        <v>0</v>
      </c>
      <c r="T795" s="130">
        <f t="shared" si="241"/>
        <v>0</v>
      </c>
      <c r="U795" s="41">
        <v>5</v>
      </c>
      <c r="V795" s="41"/>
      <c r="W795" s="41"/>
      <c r="X795" s="41">
        <v>5</v>
      </c>
      <c r="Y795" s="41">
        <f t="shared" si="242"/>
        <v>0</v>
      </c>
      <c r="Z795" s="130">
        <f t="shared" si="243"/>
        <v>0</v>
      </c>
      <c r="AE795" s="41"/>
      <c r="AF795" s="41"/>
      <c r="AG795" s="41"/>
      <c r="AH795" s="41"/>
      <c r="AJ795" s="281" t="e">
        <f t="shared" si="244"/>
        <v>#N/A</v>
      </c>
    </row>
    <row r="796" spans="1:36" ht="19.5" hidden="1" customHeight="1" outlineLevel="2">
      <c r="A796" s="45" t="s">
        <v>2860</v>
      </c>
      <c r="B796" s="121" t="s">
        <v>1073</v>
      </c>
      <c r="C796" s="41">
        <f t="shared" si="234"/>
        <v>0</v>
      </c>
      <c r="D796" s="41">
        <f t="shared" si="234"/>
        <v>0</v>
      </c>
      <c r="E796" s="41">
        <f t="shared" si="234"/>
        <v>0</v>
      </c>
      <c r="F796" s="41">
        <f t="shared" si="235"/>
        <v>0</v>
      </c>
      <c r="G796" s="41">
        <f t="shared" si="236"/>
        <v>0</v>
      </c>
      <c r="H796" s="130">
        <f t="shared" si="237"/>
        <v>0</v>
      </c>
      <c r="I796" s="41"/>
      <c r="J796" s="41"/>
      <c r="K796" s="41">
        <f t="shared" si="248"/>
        <v>0</v>
      </c>
      <c r="L796" s="41">
        <f t="shared" si="233"/>
        <v>0</v>
      </c>
      <c r="M796" s="41">
        <f t="shared" si="238"/>
        <v>0</v>
      </c>
      <c r="N796" s="130">
        <f t="shared" si="239"/>
        <v>0</v>
      </c>
      <c r="O796" s="41"/>
      <c r="P796" s="41"/>
      <c r="Q796" s="41"/>
      <c r="R796" s="41"/>
      <c r="S796" s="41">
        <f t="shared" si="240"/>
        <v>0</v>
      </c>
      <c r="T796" s="130">
        <f t="shared" si="241"/>
        <v>0</v>
      </c>
      <c r="U796" s="41"/>
      <c r="V796" s="41"/>
      <c r="W796" s="41"/>
      <c r="X796" s="41"/>
      <c r="Y796" s="41">
        <f t="shared" si="242"/>
        <v>0</v>
      </c>
      <c r="Z796" s="130">
        <f t="shared" si="243"/>
        <v>0</v>
      </c>
      <c r="AE796" s="41"/>
      <c r="AF796" s="41"/>
      <c r="AG796" s="41"/>
      <c r="AH796" s="41"/>
      <c r="AJ796" s="281" t="e">
        <f t="shared" si="244"/>
        <v>#N/A</v>
      </c>
    </row>
    <row r="797" spans="1:36" ht="19.5" hidden="1" customHeight="1" outlineLevel="1">
      <c r="A797" s="43" t="s">
        <v>2861</v>
      </c>
      <c r="B797" s="121" t="s">
        <v>1074</v>
      </c>
      <c r="C797" s="44">
        <f t="shared" si="234"/>
        <v>6</v>
      </c>
      <c r="D797" s="44">
        <f t="shared" si="234"/>
        <v>0</v>
      </c>
      <c r="E797" s="44">
        <f t="shared" si="234"/>
        <v>0</v>
      </c>
      <c r="F797" s="44">
        <f t="shared" si="235"/>
        <v>6</v>
      </c>
      <c r="G797" s="44">
        <f t="shared" si="236"/>
        <v>0</v>
      </c>
      <c r="H797" s="131">
        <f t="shared" si="237"/>
        <v>0</v>
      </c>
      <c r="I797" s="44">
        <v>6</v>
      </c>
      <c r="J797" s="44"/>
      <c r="K797" s="44">
        <f t="shared" si="248"/>
        <v>0</v>
      </c>
      <c r="L797" s="44">
        <f t="shared" si="233"/>
        <v>6</v>
      </c>
      <c r="M797" s="44">
        <f t="shared" si="238"/>
        <v>0</v>
      </c>
      <c r="N797" s="131">
        <f t="shared" si="239"/>
        <v>0</v>
      </c>
      <c r="O797" s="44"/>
      <c r="P797" s="44"/>
      <c r="Q797" s="44"/>
      <c r="R797" s="44"/>
      <c r="S797" s="44">
        <f t="shared" si="240"/>
        <v>0</v>
      </c>
      <c r="T797" s="131">
        <f t="shared" si="241"/>
        <v>0</v>
      </c>
      <c r="U797" s="44"/>
      <c r="V797" s="44"/>
      <c r="W797" s="44"/>
      <c r="X797" s="44"/>
      <c r="Y797" s="44">
        <f t="shared" si="242"/>
        <v>0</v>
      </c>
      <c r="Z797" s="131">
        <f t="shared" si="243"/>
        <v>0</v>
      </c>
      <c r="AE797" s="44"/>
      <c r="AF797" s="44"/>
      <c r="AG797" s="44"/>
      <c r="AH797" s="44"/>
      <c r="AJ797" s="281" t="e">
        <f t="shared" si="244"/>
        <v>#N/A</v>
      </c>
    </row>
    <row r="798" spans="1:36" ht="19.5" hidden="1" customHeight="1" outlineLevel="1">
      <c r="A798" s="43" t="s">
        <v>2862</v>
      </c>
      <c r="B798" s="121" t="s">
        <v>1075</v>
      </c>
      <c r="C798" s="44">
        <f t="shared" si="234"/>
        <v>0</v>
      </c>
      <c r="D798" s="44">
        <f t="shared" si="234"/>
        <v>0</v>
      </c>
      <c r="E798" s="44">
        <f t="shared" si="234"/>
        <v>0</v>
      </c>
      <c r="F798" s="44">
        <f t="shared" si="235"/>
        <v>0</v>
      </c>
      <c r="G798" s="44">
        <f t="shared" si="236"/>
        <v>0</v>
      </c>
      <c r="H798" s="131">
        <f t="shared" si="237"/>
        <v>0</v>
      </c>
      <c r="I798" s="44"/>
      <c r="J798" s="44"/>
      <c r="K798" s="44">
        <f t="shared" si="248"/>
        <v>0</v>
      </c>
      <c r="L798" s="44">
        <f t="shared" si="233"/>
        <v>0</v>
      </c>
      <c r="M798" s="44">
        <f t="shared" si="238"/>
        <v>0</v>
      </c>
      <c r="N798" s="131">
        <f t="shared" si="239"/>
        <v>0</v>
      </c>
      <c r="O798" s="44"/>
      <c r="P798" s="44"/>
      <c r="Q798" s="44"/>
      <c r="R798" s="44"/>
      <c r="S798" s="44">
        <f t="shared" si="240"/>
        <v>0</v>
      </c>
      <c r="T798" s="131">
        <f t="shared" si="241"/>
        <v>0</v>
      </c>
      <c r="U798" s="44"/>
      <c r="V798" s="44"/>
      <c r="W798" s="44"/>
      <c r="X798" s="44"/>
      <c r="Y798" s="44">
        <f t="shared" si="242"/>
        <v>0</v>
      </c>
      <c r="Z798" s="131">
        <f t="shared" si="243"/>
        <v>0</v>
      </c>
      <c r="AE798" s="44"/>
      <c r="AF798" s="44"/>
      <c r="AG798" s="44"/>
      <c r="AH798" s="44"/>
      <c r="AJ798" s="281" t="e">
        <f t="shared" si="244"/>
        <v>#N/A</v>
      </c>
    </row>
    <row r="799" spans="1:36" ht="19.5" hidden="1" customHeight="1" outlineLevel="1" collapsed="1">
      <c r="A799" s="43" t="s">
        <v>2863</v>
      </c>
      <c r="B799" s="121" t="s">
        <v>1076</v>
      </c>
      <c r="C799" s="44">
        <f t="shared" si="234"/>
        <v>65</v>
      </c>
      <c r="D799" s="44">
        <f t="shared" si="234"/>
        <v>0</v>
      </c>
      <c r="E799" s="44">
        <f t="shared" si="234"/>
        <v>0</v>
      </c>
      <c r="F799" s="44">
        <f t="shared" si="235"/>
        <v>65</v>
      </c>
      <c r="G799" s="44">
        <f t="shared" si="236"/>
        <v>0</v>
      </c>
      <c r="H799" s="131">
        <f t="shared" si="237"/>
        <v>0</v>
      </c>
      <c r="I799" s="44">
        <f>SUM(I800:I813)</f>
        <v>65</v>
      </c>
      <c r="J799" s="44">
        <f>SUM(J800:J813)</f>
        <v>0</v>
      </c>
      <c r="K799" s="44">
        <f>SUM(K800:K813)</f>
        <v>0</v>
      </c>
      <c r="L799" s="44">
        <f t="shared" si="233"/>
        <v>65</v>
      </c>
      <c r="M799" s="44">
        <f t="shared" si="238"/>
        <v>0</v>
      </c>
      <c r="N799" s="131">
        <f t="shared" si="239"/>
        <v>0</v>
      </c>
      <c r="O799" s="44">
        <f>SUM(O800:O813)</f>
        <v>0</v>
      </c>
      <c r="P799" s="44">
        <f>SUM(P800:P813)</f>
        <v>0</v>
      </c>
      <c r="Q799" s="44">
        <f>SUM(Q800:Q813)</f>
        <v>0</v>
      </c>
      <c r="R799" s="44">
        <f>SUM(R800:R813)</f>
        <v>0</v>
      </c>
      <c r="S799" s="44">
        <f t="shared" si="240"/>
        <v>0</v>
      </c>
      <c r="T799" s="131">
        <f t="shared" si="241"/>
        <v>0</v>
      </c>
      <c r="U799" s="44">
        <f>SUM(U800:U813)</f>
        <v>0</v>
      </c>
      <c r="V799" s="44">
        <f>SUM(V800:V813)</f>
        <v>0</v>
      </c>
      <c r="W799" s="44">
        <f>SUM(W800:W813)</f>
        <v>0</v>
      </c>
      <c r="X799" s="44">
        <f>SUM(X800:X813)</f>
        <v>0</v>
      </c>
      <c r="Y799" s="44">
        <f t="shared" si="242"/>
        <v>0</v>
      </c>
      <c r="Z799" s="131">
        <f t="shared" si="243"/>
        <v>0</v>
      </c>
      <c r="AE799" s="44">
        <f>SUM(AE800:AE813)</f>
        <v>0</v>
      </c>
      <c r="AF799" s="44">
        <f>SUM(AF800:AF813)</f>
        <v>0</v>
      </c>
      <c r="AG799" s="44">
        <f>SUM(AG800:AG813)</f>
        <v>0</v>
      </c>
      <c r="AH799" s="44">
        <f>SUM(AH800:AH813)</f>
        <v>0</v>
      </c>
      <c r="AJ799" s="281" t="e">
        <f t="shared" si="244"/>
        <v>#N/A</v>
      </c>
    </row>
    <row r="800" spans="1:36" ht="19.5" hidden="1" customHeight="1" outlineLevel="2">
      <c r="A800" s="45" t="s">
        <v>2864</v>
      </c>
      <c r="B800" s="121" t="s">
        <v>706</v>
      </c>
      <c r="C800" s="41">
        <f t="shared" si="234"/>
        <v>13</v>
      </c>
      <c r="D800" s="41">
        <f t="shared" si="234"/>
        <v>0</v>
      </c>
      <c r="E800" s="41">
        <f t="shared" si="234"/>
        <v>0</v>
      </c>
      <c r="F800" s="41">
        <f t="shared" si="235"/>
        <v>13</v>
      </c>
      <c r="G800" s="41">
        <f t="shared" si="236"/>
        <v>0</v>
      </c>
      <c r="H800" s="130">
        <f t="shared" si="237"/>
        <v>0</v>
      </c>
      <c r="I800" s="41">
        <v>13</v>
      </c>
      <c r="J800" s="41"/>
      <c r="K800" s="41">
        <f t="shared" ref="K800:K814" si="249">SUM(AE800:AH800)</f>
        <v>0</v>
      </c>
      <c r="L800" s="41">
        <f t="shared" si="233"/>
        <v>13</v>
      </c>
      <c r="M800" s="41">
        <f t="shared" si="238"/>
        <v>0</v>
      </c>
      <c r="N800" s="130">
        <f t="shared" si="239"/>
        <v>0</v>
      </c>
      <c r="O800" s="41"/>
      <c r="P800" s="41"/>
      <c r="Q800" s="41"/>
      <c r="R800" s="41"/>
      <c r="S800" s="41">
        <f t="shared" si="240"/>
        <v>0</v>
      </c>
      <c r="T800" s="130">
        <f t="shared" si="241"/>
        <v>0</v>
      </c>
      <c r="U800" s="41"/>
      <c r="V800" s="41"/>
      <c r="W800" s="41"/>
      <c r="X800" s="41"/>
      <c r="Y800" s="41">
        <f t="shared" si="242"/>
        <v>0</v>
      </c>
      <c r="Z800" s="130">
        <f t="shared" si="243"/>
        <v>0</v>
      </c>
      <c r="AE800" s="41"/>
      <c r="AF800" s="41"/>
      <c r="AG800" s="41"/>
      <c r="AH800" s="41"/>
      <c r="AJ800" s="281" t="e">
        <f t="shared" si="244"/>
        <v>#N/A</v>
      </c>
    </row>
    <row r="801" spans="1:36" ht="19.5" hidden="1" customHeight="1" outlineLevel="2">
      <c r="A801" s="45" t="s">
        <v>2865</v>
      </c>
      <c r="B801" s="121" t="s">
        <v>718</v>
      </c>
      <c r="C801" s="41">
        <f t="shared" si="234"/>
        <v>5</v>
      </c>
      <c r="D801" s="41">
        <f t="shared" si="234"/>
        <v>0</v>
      </c>
      <c r="E801" s="41">
        <f t="shared" si="234"/>
        <v>0</v>
      </c>
      <c r="F801" s="41">
        <f t="shared" si="235"/>
        <v>5</v>
      </c>
      <c r="G801" s="41">
        <f t="shared" si="236"/>
        <v>0</v>
      </c>
      <c r="H801" s="130">
        <f t="shared" si="237"/>
        <v>0</v>
      </c>
      <c r="I801" s="41">
        <v>5</v>
      </c>
      <c r="J801" s="41"/>
      <c r="K801" s="41">
        <f t="shared" si="249"/>
        <v>0</v>
      </c>
      <c r="L801" s="41">
        <f t="shared" si="233"/>
        <v>5</v>
      </c>
      <c r="M801" s="41">
        <f t="shared" si="238"/>
        <v>0</v>
      </c>
      <c r="N801" s="130">
        <f t="shared" si="239"/>
        <v>0</v>
      </c>
      <c r="O801" s="41"/>
      <c r="P801" s="41"/>
      <c r="Q801" s="41"/>
      <c r="R801" s="41"/>
      <c r="S801" s="41">
        <f t="shared" si="240"/>
        <v>0</v>
      </c>
      <c r="T801" s="130">
        <f t="shared" si="241"/>
        <v>0</v>
      </c>
      <c r="U801" s="41"/>
      <c r="V801" s="41"/>
      <c r="W801" s="41"/>
      <c r="X801" s="41"/>
      <c r="Y801" s="41">
        <f t="shared" si="242"/>
        <v>0</v>
      </c>
      <c r="Z801" s="130">
        <f t="shared" si="243"/>
        <v>0</v>
      </c>
      <c r="AE801" s="41"/>
      <c r="AF801" s="41"/>
      <c r="AG801" s="41"/>
      <c r="AH801" s="41"/>
      <c r="AJ801" s="281" t="e">
        <f t="shared" si="244"/>
        <v>#N/A</v>
      </c>
    </row>
    <row r="802" spans="1:36" ht="19.5" hidden="1" customHeight="1" outlineLevel="2">
      <c r="A802" s="45" t="s">
        <v>2866</v>
      </c>
      <c r="B802" s="121" t="s">
        <v>719</v>
      </c>
      <c r="C802" s="41">
        <f t="shared" si="234"/>
        <v>0</v>
      </c>
      <c r="D802" s="41">
        <f t="shared" si="234"/>
        <v>0</v>
      </c>
      <c r="E802" s="41">
        <f t="shared" si="234"/>
        <v>0</v>
      </c>
      <c r="F802" s="41">
        <f t="shared" si="235"/>
        <v>0</v>
      </c>
      <c r="G802" s="41">
        <f t="shared" si="236"/>
        <v>0</v>
      </c>
      <c r="H802" s="130">
        <f t="shared" si="237"/>
        <v>0</v>
      </c>
      <c r="I802" s="41">
        <v>0</v>
      </c>
      <c r="J802" s="41"/>
      <c r="K802" s="41">
        <f t="shared" si="249"/>
        <v>0</v>
      </c>
      <c r="L802" s="41">
        <f t="shared" si="233"/>
        <v>0</v>
      </c>
      <c r="M802" s="41">
        <f t="shared" si="238"/>
        <v>0</v>
      </c>
      <c r="N802" s="130">
        <f t="shared" si="239"/>
        <v>0</v>
      </c>
      <c r="O802" s="41"/>
      <c r="P802" s="41"/>
      <c r="Q802" s="41"/>
      <c r="R802" s="41"/>
      <c r="S802" s="41">
        <f t="shared" si="240"/>
        <v>0</v>
      </c>
      <c r="T802" s="130">
        <f t="shared" si="241"/>
        <v>0</v>
      </c>
      <c r="U802" s="41"/>
      <c r="V802" s="41"/>
      <c r="W802" s="41"/>
      <c r="X802" s="41"/>
      <c r="Y802" s="41">
        <f t="shared" si="242"/>
        <v>0</v>
      </c>
      <c r="Z802" s="130">
        <f t="shared" si="243"/>
        <v>0</v>
      </c>
      <c r="AE802" s="41"/>
      <c r="AF802" s="41"/>
      <c r="AG802" s="41"/>
      <c r="AH802" s="41"/>
      <c r="AJ802" s="281" t="e">
        <f t="shared" si="244"/>
        <v>#N/A</v>
      </c>
    </row>
    <row r="803" spans="1:36" ht="19.5" hidden="1" customHeight="1" outlineLevel="2">
      <c r="A803" s="45" t="s">
        <v>2867</v>
      </c>
      <c r="B803" s="121" t="s">
        <v>1077</v>
      </c>
      <c r="C803" s="41">
        <f t="shared" si="234"/>
        <v>0</v>
      </c>
      <c r="D803" s="41">
        <f t="shared" si="234"/>
        <v>0</v>
      </c>
      <c r="E803" s="41">
        <f t="shared" si="234"/>
        <v>0</v>
      </c>
      <c r="F803" s="41">
        <f t="shared" si="235"/>
        <v>0</v>
      </c>
      <c r="G803" s="41">
        <f t="shared" si="236"/>
        <v>0</v>
      </c>
      <c r="H803" s="130">
        <f t="shared" si="237"/>
        <v>0</v>
      </c>
      <c r="I803" s="41">
        <v>0</v>
      </c>
      <c r="J803" s="41"/>
      <c r="K803" s="41">
        <f t="shared" si="249"/>
        <v>0</v>
      </c>
      <c r="L803" s="41">
        <f t="shared" si="233"/>
        <v>0</v>
      </c>
      <c r="M803" s="41">
        <f t="shared" si="238"/>
        <v>0</v>
      </c>
      <c r="N803" s="130">
        <f t="shared" si="239"/>
        <v>0</v>
      </c>
      <c r="O803" s="41"/>
      <c r="P803" s="41"/>
      <c r="Q803" s="41"/>
      <c r="R803" s="41"/>
      <c r="S803" s="41">
        <f t="shared" si="240"/>
        <v>0</v>
      </c>
      <c r="T803" s="130">
        <f t="shared" si="241"/>
        <v>0</v>
      </c>
      <c r="U803" s="41"/>
      <c r="V803" s="41"/>
      <c r="W803" s="41"/>
      <c r="X803" s="41"/>
      <c r="Y803" s="41">
        <f t="shared" si="242"/>
        <v>0</v>
      </c>
      <c r="Z803" s="130">
        <f t="shared" si="243"/>
        <v>0</v>
      </c>
      <c r="AE803" s="41"/>
      <c r="AF803" s="41"/>
      <c r="AG803" s="41"/>
      <c r="AH803" s="41"/>
      <c r="AJ803" s="281" t="e">
        <f t="shared" si="244"/>
        <v>#N/A</v>
      </c>
    </row>
    <row r="804" spans="1:36" ht="19.5" hidden="1" customHeight="1" outlineLevel="2">
      <c r="A804" s="45" t="s">
        <v>2868</v>
      </c>
      <c r="B804" s="121" t="s">
        <v>1078</v>
      </c>
      <c r="C804" s="41">
        <f t="shared" si="234"/>
        <v>0</v>
      </c>
      <c r="D804" s="41">
        <f t="shared" si="234"/>
        <v>0</v>
      </c>
      <c r="E804" s="41">
        <f t="shared" si="234"/>
        <v>0</v>
      </c>
      <c r="F804" s="41">
        <f t="shared" si="235"/>
        <v>0</v>
      </c>
      <c r="G804" s="41">
        <f t="shared" si="236"/>
        <v>0</v>
      </c>
      <c r="H804" s="130">
        <f t="shared" si="237"/>
        <v>0</v>
      </c>
      <c r="I804" s="41">
        <v>0</v>
      </c>
      <c r="J804" s="41"/>
      <c r="K804" s="41">
        <f t="shared" si="249"/>
        <v>0</v>
      </c>
      <c r="L804" s="41">
        <f t="shared" si="233"/>
        <v>0</v>
      </c>
      <c r="M804" s="41">
        <f t="shared" si="238"/>
        <v>0</v>
      </c>
      <c r="N804" s="130">
        <f t="shared" si="239"/>
        <v>0</v>
      </c>
      <c r="O804" s="41"/>
      <c r="P804" s="41"/>
      <c r="Q804" s="41"/>
      <c r="R804" s="41"/>
      <c r="S804" s="41">
        <f t="shared" si="240"/>
        <v>0</v>
      </c>
      <c r="T804" s="130">
        <f t="shared" si="241"/>
        <v>0</v>
      </c>
      <c r="U804" s="41"/>
      <c r="V804" s="41"/>
      <c r="W804" s="41"/>
      <c r="X804" s="41"/>
      <c r="Y804" s="41">
        <f t="shared" si="242"/>
        <v>0</v>
      </c>
      <c r="Z804" s="130">
        <f t="shared" si="243"/>
        <v>0</v>
      </c>
      <c r="AE804" s="41"/>
      <c r="AF804" s="41"/>
      <c r="AG804" s="41"/>
      <c r="AH804" s="41"/>
      <c r="AJ804" s="281" t="e">
        <f t="shared" si="244"/>
        <v>#N/A</v>
      </c>
    </row>
    <row r="805" spans="1:36" ht="19.5" hidden="1" customHeight="1" outlineLevel="2">
      <c r="A805" s="45" t="s">
        <v>2869</v>
      </c>
      <c r="B805" s="121" t="s">
        <v>1079</v>
      </c>
      <c r="C805" s="41">
        <f t="shared" si="234"/>
        <v>0</v>
      </c>
      <c r="D805" s="41">
        <f t="shared" si="234"/>
        <v>0</v>
      </c>
      <c r="E805" s="41">
        <f t="shared" si="234"/>
        <v>0</v>
      </c>
      <c r="F805" s="41">
        <f t="shared" si="235"/>
        <v>0</v>
      </c>
      <c r="G805" s="41">
        <f t="shared" si="236"/>
        <v>0</v>
      </c>
      <c r="H805" s="130">
        <f t="shared" si="237"/>
        <v>0</v>
      </c>
      <c r="I805" s="41">
        <v>0</v>
      </c>
      <c r="J805" s="41"/>
      <c r="K805" s="41">
        <f t="shared" si="249"/>
        <v>0</v>
      </c>
      <c r="L805" s="41">
        <f t="shared" si="233"/>
        <v>0</v>
      </c>
      <c r="M805" s="41">
        <f t="shared" si="238"/>
        <v>0</v>
      </c>
      <c r="N805" s="130">
        <f t="shared" si="239"/>
        <v>0</v>
      </c>
      <c r="O805" s="41"/>
      <c r="P805" s="41"/>
      <c r="Q805" s="41"/>
      <c r="R805" s="41"/>
      <c r="S805" s="41">
        <f t="shared" si="240"/>
        <v>0</v>
      </c>
      <c r="T805" s="130">
        <f t="shared" si="241"/>
        <v>0</v>
      </c>
      <c r="U805" s="41"/>
      <c r="V805" s="41"/>
      <c r="W805" s="41"/>
      <c r="X805" s="41"/>
      <c r="Y805" s="41">
        <f t="shared" si="242"/>
        <v>0</v>
      </c>
      <c r="Z805" s="130">
        <f t="shared" si="243"/>
        <v>0</v>
      </c>
      <c r="AE805" s="41"/>
      <c r="AF805" s="41"/>
      <c r="AG805" s="41"/>
      <c r="AH805" s="41"/>
      <c r="AJ805" s="281" t="e">
        <f t="shared" si="244"/>
        <v>#N/A</v>
      </c>
    </row>
    <row r="806" spans="1:36" ht="19.5" hidden="1" customHeight="1" outlineLevel="2">
      <c r="A806" s="45" t="s">
        <v>2870</v>
      </c>
      <c r="B806" s="121" t="s">
        <v>1080</v>
      </c>
      <c r="C806" s="41">
        <f t="shared" si="234"/>
        <v>11</v>
      </c>
      <c r="D806" s="41">
        <f t="shared" si="234"/>
        <v>0</v>
      </c>
      <c r="E806" s="41">
        <f t="shared" si="234"/>
        <v>0</v>
      </c>
      <c r="F806" s="41">
        <f t="shared" si="235"/>
        <v>11</v>
      </c>
      <c r="G806" s="41">
        <f t="shared" si="236"/>
        <v>0</v>
      </c>
      <c r="H806" s="130">
        <f t="shared" si="237"/>
        <v>0</v>
      </c>
      <c r="I806" s="41">
        <v>11</v>
      </c>
      <c r="J806" s="41"/>
      <c r="K806" s="41">
        <f t="shared" si="249"/>
        <v>0</v>
      </c>
      <c r="L806" s="41">
        <f t="shared" si="233"/>
        <v>11</v>
      </c>
      <c r="M806" s="41">
        <f t="shared" si="238"/>
        <v>0</v>
      </c>
      <c r="N806" s="130">
        <f t="shared" si="239"/>
        <v>0</v>
      </c>
      <c r="O806" s="41"/>
      <c r="P806" s="41"/>
      <c r="Q806" s="41"/>
      <c r="R806" s="41"/>
      <c r="S806" s="41">
        <f t="shared" si="240"/>
        <v>0</v>
      </c>
      <c r="T806" s="130">
        <f t="shared" si="241"/>
        <v>0</v>
      </c>
      <c r="U806" s="41"/>
      <c r="V806" s="41"/>
      <c r="W806" s="41"/>
      <c r="X806" s="41"/>
      <c r="Y806" s="41">
        <f t="shared" si="242"/>
        <v>0</v>
      </c>
      <c r="Z806" s="130">
        <f t="shared" si="243"/>
        <v>0</v>
      </c>
      <c r="AE806" s="41"/>
      <c r="AF806" s="41"/>
      <c r="AG806" s="41"/>
      <c r="AH806" s="41"/>
      <c r="AJ806" s="281" t="e">
        <f t="shared" si="244"/>
        <v>#N/A</v>
      </c>
    </row>
    <row r="807" spans="1:36" ht="19.5" hidden="1" customHeight="1" outlineLevel="2">
      <c r="A807" s="45" t="s">
        <v>2871</v>
      </c>
      <c r="B807" s="121" t="s">
        <v>1081</v>
      </c>
      <c r="C807" s="41">
        <f t="shared" si="234"/>
        <v>0</v>
      </c>
      <c r="D807" s="41">
        <f t="shared" si="234"/>
        <v>0</v>
      </c>
      <c r="E807" s="41">
        <f t="shared" si="234"/>
        <v>0</v>
      </c>
      <c r="F807" s="41">
        <f t="shared" si="235"/>
        <v>0</v>
      </c>
      <c r="G807" s="41">
        <f t="shared" si="236"/>
        <v>0</v>
      </c>
      <c r="H807" s="130">
        <f t="shared" si="237"/>
        <v>0</v>
      </c>
      <c r="I807" s="41">
        <v>0</v>
      </c>
      <c r="J807" s="41"/>
      <c r="K807" s="41">
        <f t="shared" si="249"/>
        <v>0</v>
      </c>
      <c r="L807" s="41">
        <f t="shared" si="233"/>
        <v>0</v>
      </c>
      <c r="M807" s="41">
        <f t="shared" si="238"/>
        <v>0</v>
      </c>
      <c r="N807" s="130">
        <f t="shared" si="239"/>
        <v>0</v>
      </c>
      <c r="O807" s="41"/>
      <c r="P807" s="41"/>
      <c r="Q807" s="41"/>
      <c r="R807" s="41"/>
      <c r="S807" s="41">
        <f t="shared" si="240"/>
        <v>0</v>
      </c>
      <c r="T807" s="130">
        <f t="shared" si="241"/>
        <v>0</v>
      </c>
      <c r="U807" s="41"/>
      <c r="V807" s="41"/>
      <c r="W807" s="41"/>
      <c r="X807" s="41"/>
      <c r="Y807" s="41">
        <f t="shared" si="242"/>
        <v>0</v>
      </c>
      <c r="Z807" s="130">
        <f t="shared" si="243"/>
        <v>0</v>
      </c>
      <c r="AE807" s="41"/>
      <c r="AF807" s="41"/>
      <c r="AG807" s="41"/>
      <c r="AH807" s="41"/>
      <c r="AJ807" s="281" t="e">
        <f t="shared" si="244"/>
        <v>#N/A</v>
      </c>
    </row>
    <row r="808" spans="1:36" ht="19.5" hidden="1" customHeight="1" outlineLevel="2">
      <c r="A808" s="45" t="s">
        <v>2872</v>
      </c>
      <c r="B808" s="121" t="s">
        <v>1082</v>
      </c>
      <c r="C808" s="41">
        <f t="shared" si="234"/>
        <v>0</v>
      </c>
      <c r="D808" s="41">
        <f t="shared" si="234"/>
        <v>0</v>
      </c>
      <c r="E808" s="41">
        <f t="shared" si="234"/>
        <v>0</v>
      </c>
      <c r="F808" s="41">
        <f t="shared" si="235"/>
        <v>0</v>
      </c>
      <c r="G808" s="41">
        <f t="shared" si="236"/>
        <v>0</v>
      </c>
      <c r="H808" s="130">
        <f t="shared" si="237"/>
        <v>0</v>
      </c>
      <c r="I808" s="41">
        <v>0</v>
      </c>
      <c r="J808" s="41"/>
      <c r="K808" s="41">
        <f t="shared" si="249"/>
        <v>0</v>
      </c>
      <c r="L808" s="41">
        <f t="shared" si="233"/>
        <v>0</v>
      </c>
      <c r="M808" s="41">
        <f t="shared" si="238"/>
        <v>0</v>
      </c>
      <c r="N808" s="130">
        <f t="shared" si="239"/>
        <v>0</v>
      </c>
      <c r="O808" s="41"/>
      <c r="P808" s="41"/>
      <c r="Q808" s="41"/>
      <c r="R808" s="41"/>
      <c r="S808" s="41">
        <f t="shared" si="240"/>
        <v>0</v>
      </c>
      <c r="T808" s="130">
        <f t="shared" si="241"/>
        <v>0</v>
      </c>
      <c r="U808" s="41"/>
      <c r="V808" s="41"/>
      <c r="W808" s="41"/>
      <c r="X808" s="41"/>
      <c r="Y808" s="41">
        <f t="shared" si="242"/>
        <v>0</v>
      </c>
      <c r="Z808" s="130">
        <f t="shared" si="243"/>
        <v>0</v>
      </c>
      <c r="AE808" s="41"/>
      <c r="AF808" s="41"/>
      <c r="AG808" s="41"/>
      <c r="AH808" s="41"/>
      <c r="AJ808" s="281" t="e">
        <f t="shared" si="244"/>
        <v>#N/A</v>
      </c>
    </row>
    <row r="809" spans="1:36" ht="19.5" hidden="1" customHeight="1" outlineLevel="2">
      <c r="A809" s="45" t="s">
        <v>2873</v>
      </c>
      <c r="B809" s="121" t="s">
        <v>1083</v>
      </c>
      <c r="C809" s="41">
        <f t="shared" si="234"/>
        <v>0</v>
      </c>
      <c r="D809" s="41">
        <f t="shared" si="234"/>
        <v>0</v>
      </c>
      <c r="E809" s="41">
        <f t="shared" si="234"/>
        <v>0</v>
      </c>
      <c r="F809" s="41">
        <f t="shared" si="235"/>
        <v>0</v>
      </c>
      <c r="G809" s="41">
        <f t="shared" si="236"/>
        <v>0</v>
      </c>
      <c r="H809" s="130">
        <f t="shared" si="237"/>
        <v>0</v>
      </c>
      <c r="I809" s="41">
        <v>0</v>
      </c>
      <c r="J809" s="41"/>
      <c r="K809" s="41">
        <f t="shared" si="249"/>
        <v>0</v>
      </c>
      <c r="L809" s="41">
        <f t="shared" si="233"/>
        <v>0</v>
      </c>
      <c r="M809" s="41">
        <f t="shared" si="238"/>
        <v>0</v>
      </c>
      <c r="N809" s="130">
        <f t="shared" si="239"/>
        <v>0</v>
      </c>
      <c r="O809" s="41"/>
      <c r="P809" s="41"/>
      <c r="Q809" s="41"/>
      <c r="R809" s="41"/>
      <c r="S809" s="41">
        <f t="shared" si="240"/>
        <v>0</v>
      </c>
      <c r="T809" s="130">
        <f t="shared" si="241"/>
        <v>0</v>
      </c>
      <c r="U809" s="41"/>
      <c r="V809" s="41"/>
      <c r="W809" s="41"/>
      <c r="X809" s="41"/>
      <c r="Y809" s="41">
        <f t="shared" si="242"/>
        <v>0</v>
      </c>
      <c r="Z809" s="130">
        <f t="shared" si="243"/>
        <v>0</v>
      </c>
      <c r="AE809" s="41"/>
      <c r="AF809" s="41"/>
      <c r="AG809" s="41"/>
      <c r="AH809" s="41"/>
      <c r="AJ809" s="281" t="e">
        <f t="shared" si="244"/>
        <v>#N/A</v>
      </c>
    </row>
    <row r="810" spans="1:36" ht="19.5" hidden="1" customHeight="1" outlineLevel="2">
      <c r="A810" s="45" t="s">
        <v>2874</v>
      </c>
      <c r="B810" s="121" t="s">
        <v>525</v>
      </c>
      <c r="C810" s="41">
        <f t="shared" si="234"/>
        <v>0</v>
      </c>
      <c r="D810" s="41">
        <f t="shared" si="234"/>
        <v>0</v>
      </c>
      <c r="E810" s="41">
        <f t="shared" si="234"/>
        <v>0</v>
      </c>
      <c r="F810" s="41">
        <f t="shared" si="235"/>
        <v>0</v>
      </c>
      <c r="G810" s="41">
        <f t="shared" si="236"/>
        <v>0</v>
      </c>
      <c r="H810" s="130">
        <f t="shared" si="237"/>
        <v>0</v>
      </c>
      <c r="I810" s="41">
        <v>0</v>
      </c>
      <c r="J810" s="41"/>
      <c r="K810" s="41">
        <f t="shared" si="249"/>
        <v>0</v>
      </c>
      <c r="L810" s="41">
        <f t="shared" si="233"/>
        <v>0</v>
      </c>
      <c r="M810" s="41">
        <f t="shared" si="238"/>
        <v>0</v>
      </c>
      <c r="N810" s="130">
        <f t="shared" si="239"/>
        <v>0</v>
      </c>
      <c r="O810" s="41"/>
      <c r="P810" s="41"/>
      <c r="Q810" s="41"/>
      <c r="R810" s="41"/>
      <c r="S810" s="41">
        <f t="shared" si="240"/>
        <v>0</v>
      </c>
      <c r="T810" s="130">
        <f t="shared" si="241"/>
        <v>0</v>
      </c>
      <c r="U810" s="41"/>
      <c r="V810" s="41"/>
      <c r="W810" s="41"/>
      <c r="X810" s="41"/>
      <c r="Y810" s="41">
        <f t="shared" si="242"/>
        <v>0</v>
      </c>
      <c r="Z810" s="130">
        <f t="shared" si="243"/>
        <v>0</v>
      </c>
      <c r="AE810" s="41"/>
      <c r="AF810" s="41"/>
      <c r="AG810" s="41"/>
      <c r="AH810" s="41"/>
      <c r="AJ810" s="281" t="e">
        <f t="shared" si="244"/>
        <v>#N/A</v>
      </c>
    </row>
    <row r="811" spans="1:36" ht="19.5" hidden="1" customHeight="1" outlineLevel="2">
      <c r="A811" s="45" t="s">
        <v>2875</v>
      </c>
      <c r="B811" s="121" t="s">
        <v>1084</v>
      </c>
      <c r="C811" s="41">
        <f t="shared" si="234"/>
        <v>0</v>
      </c>
      <c r="D811" s="41">
        <f t="shared" si="234"/>
        <v>0</v>
      </c>
      <c r="E811" s="41">
        <f t="shared" si="234"/>
        <v>0</v>
      </c>
      <c r="F811" s="41">
        <f t="shared" si="235"/>
        <v>0</v>
      </c>
      <c r="G811" s="41">
        <f t="shared" si="236"/>
        <v>0</v>
      </c>
      <c r="H811" s="130">
        <f t="shared" si="237"/>
        <v>0</v>
      </c>
      <c r="I811" s="41">
        <v>0</v>
      </c>
      <c r="J811" s="41"/>
      <c r="K811" s="41">
        <f t="shared" si="249"/>
        <v>0</v>
      </c>
      <c r="L811" s="41">
        <f t="shared" si="233"/>
        <v>0</v>
      </c>
      <c r="M811" s="41">
        <f t="shared" si="238"/>
        <v>0</v>
      </c>
      <c r="N811" s="130">
        <f t="shared" si="239"/>
        <v>0</v>
      </c>
      <c r="O811" s="41"/>
      <c r="P811" s="41"/>
      <c r="Q811" s="41"/>
      <c r="R811" s="41"/>
      <c r="S811" s="41">
        <f t="shared" si="240"/>
        <v>0</v>
      </c>
      <c r="T811" s="130">
        <f t="shared" si="241"/>
        <v>0</v>
      </c>
      <c r="U811" s="41"/>
      <c r="V811" s="41"/>
      <c r="W811" s="41"/>
      <c r="X811" s="41"/>
      <c r="Y811" s="41">
        <f t="shared" si="242"/>
        <v>0</v>
      </c>
      <c r="Z811" s="130">
        <f t="shared" si="243"/>
        <v>0</v>
      </c>
      <c r="AE811" s="41"/>
      <c r="AF811" s="41"/>
      <c r="AG811" s="41"/>
      <c r="AH811" s="41"/>
      <c r="AJ811" s="281" t="e">
        <f t="shared" si="244"/>
        <v>#N/A</v>
      </c>
    </row>
    <row r="812" spans="1:36" ht="19.5" hidden="1" customHeight="1" outlineLevel="2">
      <c r="A812" s="45" t="s">
        <v>2876</v>
      </c>
      <c r="B812" s="121" t="s">
        <v>503</v>
      </c>
      <c r="C812" s="41">
        <f t="shared" si="234"/>
        <v>36</v>
      </c>
      <c r="D812" s="41">
        <f t="shared" si="234"/>
        <v>0</v>
      </c>
      <c r="E812" s="41">
        <f t="shared" si="234"/>
        <v>0</v>
      </c>
      <c r="F812" s="41">
        <f t="shared" si="235"/>
        <v>36</v>
      </c>
      <c r="G812" s="41">
        <f t="shared" si="236"/>
        <v>0</v>
      </c>
      <c r="H812" s="130">
        <f t="shared" si="237"/>
        <v>0</v>
      </c>
      <c r="I812" s="41">
        <v>36</v>
      </c>
      <c r="J812" s="41"/>
      <c r="K812" s="41">
        <f t="shared" si="249"/>
        <v>0</v>
      </c>
      <c r="L812" s="41">
        <f t="shared" si="233"/>
        <v>36</v>
      </c>
      <c r="M812" s="41">
        <f t="shared" si="238"/>
        <v>0</v>
      </c>
      <c r="N812" s="130">
        <f t="shared" si="239"/>
        <v>0</v>
      </c>
      <c r="O812" s="41"/>
      <c r="P812" s="41"/>
      <c r="Q812" s="41"/>
      <c r="R812" s="41"/>
      <c r="S812" s="41">
        <f t="shared" si="240"/>
        <v>0</v>
      </c>
      <c r="T812" s="130">
        <f t="shared" si="241"/>
        <v>0</v>
      </c>
      <c r="U812" s="41"/>
      <c r="V812" s="41"/>
      <c r="W812" s="41"/>
      <c r="X812" s="41"/>
      <c r="Y812" s="41">
        <f t="shared" si="242"/>
        <v>0</v>
      </c>
      <c r="Z812" s="130">
        <f t="shared" si="243"/>
        <v>0</v>
      </c>
      <c r="AE812" s="41"/>
      <c r="AF812" s="41"/>
      <c r="AG812" s="41"/>
      <c r="AH812" s="41"/>
      <c r="AJ812" s="281" t="e">
        <f t="shared" si="244"/>
        <v>#N/A</v>
      </c>
    </row>
    <row r="813" spans="1:36" ht="19.5" hidden="1" customHeight="1" outlineLevel="2">
      <c r="A813" s="45" t="s">
        <v>2877</v>
      </c>
      <c r="B813" s="121" t="s">
        <v>1085</v>
      </c>
      <c r="C813" s="41">
        <f t="shared" si="234"/>
        <v>0</v>
      </c>
      <c r="D813" s="41">
        <f t="shared" si="234"/>
        <v>0</v>
      </c>
      <c r="E813" s="41">
        <f t="shared" si="234"/>
        <v>0</v>
      </c>
      <c r="F813" s="41">
        <f t="shared" si="235"/>
        <v>0</v>
      </c>
      <c r="G813" s="41">
        <f t="shared" si="236"/>
        <v>0</v>
      </c>
      <c r="H813" s="130">
        <f t="shared" si="237"/>
        <v>0</v>
      </c>
      <c r="I813" s="41">
        <v>0</v>
      </c>
      <c r="J813" s="41"/>
      <c r="K813" s="41">
        <f t="shared" si="249"/>
        <v>0</v>
      </c>
      <c r="L813" s="41">
        <f t="shared" si="233"/>
        <v>0</v>
      </c>
      <c r="M813" s="41">
        <f t="shared" si="238"/>
        <v>0</v>
      </c>
      <c r="N813" s="130">
        <f t="shared" si="239"/>
        <v>0</v>
      </c>
      <c r="O813" s="41"/>
      <c r="P813" s="41"/>
      <c r="Q813" s="41"/>
      <c r="R813" s="41"/>
      <c r="S813" s="41">
        <f t="shared" si="240"/>
        <v>0</v>
      </c>
      <c r="T813" s="130">
        <f t="shared" si="241"/>
        <v>0</v>
      </c>
      <c r="U813" s="41"/>
      <c r="V813" s="41"/>
      <c r="W813" s="41"/>
      <c r="X813" s="41"/>
      <c r="Y813" s="41">
        <f t="shared" si="242"/>
        <v>0</v>
      </c>
      <c r="Z813" s="130">
        <f t="shared" si="243"/>
        <v>0</v>
      </c>
      <c r="AE813" s="41"/>
      <c r="AF813" s="41"/>
      <c r="AG813" s="41"/>
      <c r="AH813" s="41"/>
      <c r="AJ813" s="281" t="e">
        <f t="shared" si="244"/>
        <v>#N/A</v>
      </c>
    </row>
    <row r="814" spans="1:36" ht="19.5" hidden="1" customHeight="1" outlineLevel="1">
      <c r="A814" s="43" t="s">
        <v>2878</v>
      </c>
      <c r="B814" s="121" t="s">
        <v>1086</v>
      </c>
      <c r="C814" s="44">
        <f t="shared" si="234"/>
        <v>325</v>
      </c>
      <c r="D814" s="44">
        <f t="shared" si="234"/>
        <v>0</v>
      </c>
      <c r="E814" s="44">
        <f t="shared" si="234"/>
        <v>0</v>
      </c>
      <c r="F814" s="44">
        <f t="shared" si="235"/>
        <v>325</v>
      </c>
      <c r="G814" s="44">
        <f t="shared" si="236"/>
        <v>0</v>
      </c>
      <c r="H814" s="131">
        <f t="shared" si="237"/>
        <v>0</v>
      </c>
      <c r="I814" s="44">
        <v>325</v>
      </c>
      <c r="J814" s="44"/>
      <c r="K814" s="44">
        <f t="shared" si="249"/>
        <v>0</v>
      </c>
      <c r="L814" s="44">
        <f t="shared" si="233"/>
        <v>325</v>
      </c>
      <c r="M814" s="44">
        <f t="shared" si="238"/>
        <v>0</v>
      </c>
      <c r="N814" s="131">
        <f t="shared" si="239"/>
        <v>0</v>
      </c>
      <c r="O814" s="44"/>
      <c r="P814" s="44"/>
      <c r="Q814" s="44"/>
      <c r="R814" s="44"/>
      <c r="S814" s="44">
        <f t="shared" si="240"/>
        <v>0</v>
      </c>
      <c r="T814" s="131">
        <f t="shared" si="241"/>
        <v>0</v>
      </c>
      <c r="U814" s="44"/>
      <c r="V814" s="44"/>
      <c r="W814" s="44"/>
      <c r="X814" s="44"/>
      <c r="Y814" s="44">
        <f t="shared" si="242"/>
        <v>0</v>
      </c>
      <c r="Z814" s="131">
        <f t="shared" si="243"/>
        <v>0</v>
      </c>
      <c r="AE814" s="44"/>
      <c r="AF814" s="44"/>
      <c r="AG814" s="44"/>
      <c r="AH814" s="44"/>
      <c r="AJ814" s="281" t="e">
        <f t="shared" si="244"/>
        <v>#N/A</v>
      </c>
    </row>
    <row r="815" spans="1:36" ht="19.5" customHeight="1" collapsed="1">
      <c r="A815" s="39" t="s">
        <v>2879</v>
      </c>
      <c r="B815" s="121" t="s">
        <v>1087</v>
      </c>
      <c r="C815" s="40">
        <f t="shared" si="234"/>
        <v>70142</v>
      </c>
      <c r="D815" s="40">
        <f t="shared" si="234"/>
        <v>60272</v>
      </c>
      <c r="E815" s="40">
        <f t="shared" si="234"/>
        <v>27044</v>
      </c>
      <c r="F815" s="40">
        <f t="shared" si="235"/>
        <v>157458</v>
      </c>
      <c r="G815" s="40">
        <f t="shared" si="236"/>
        <v>87316</v>
      </c>
      <c r="H815" s="129">
        <f t="shared" si="237"/>
        <v>124.48461691996235</v>
      </c>
      <c r="I815" s="40">
        <f>SUM(I816,I828:I829,I832:I834)</f>
        <v>15079</v>
      </c>
      <c r="J815" s="40">
        <f>SUM(J816,J828:J829,J832:J834)</f>
        <v>36572</v>
      </c>
      <c r="K815" s="40">
        <f>SUM(K816,K828:K829,K832:K834)</f>
        <v>-410</v>
      </c>
      <c r="L815" s="40">
        <f>SUM(L816,L828:L829,L832:L834)</f>
        <v>51241</v>
      </c>
      <c r="M815" s="40">
        <f t="shared" si="238"/>
        <v>36162</v>
      </c>
      <c r="N815" s="129">
        <f t="shared" si="239"/>
        <v>239.81696398965448</v>
      </c>
      <c r="O815" s="40">
        <f>SUM(O816,O828:O829,O832:O834)</f>
        <v>46000</v>
      </c>
      <c r="P815" s="40">
        <f>SUM(P816,P828:P829,P832:P834)</f>
        <v>11000</v>
      </c>
      <c r="Q815" s="40">
        <f>SUM(Q816,Q828:Q829,Q832:Q834)</f>
        <v>33000</v>
      </c>
      <c r="R815" s="40">
        <f>SUM(R816,R828:R829,R832:R834)</f>
        <v>90000</v>
      </c>
      <c r="S815" s="40">
        <f t="shared" si="240"/>
        <v>44000</v>
      </c>
      <c r="T815" s="129">
        <f t="shared" si="241"/>
        <v>95.652173913043484</v>
      </c>
      <c r="U815" s="40">
        <f>SUM(U816,U828:U829,U832:U834)</f>
        <v>9063</v>
      </c>
      <c r="V815" s="40">
        <f>SUM(V816,V828:V829,V832:V834)</f>
        <v>12700</v>
      </c>
      <c r="W815" s="40">
        <f>SUM(W816,W828:W829,W832:W834)</f>
        <v>-5546</v>
      </c>
      <c r="X815" s="40">
        <f>SUM(X816,X828:X829,X832:X834)</f>
        <v>16217</v>
      </c>
      <c r="Y815" s="40">
        <f t="shared" si="242"/>
        <v>7154</v>
      </c>
      <c r="Z815" s="129">
        <f t="shared" si="243"/>
        <v>78.936334547059474</v>
      </c>
      <c r="AE815" s="40">
        <f>SUM(AE816,AE828:AE829,AE832:AE834)</f>
        <v>-1160</v>
      </c>
      <c r="AF815" s="40">
        <f>SUM(AF816,AF828:AF829,AF832:AF834)</f>
        <v>750</v>
      </c>
      <c r="AG815" s="40">
        <f>SUM(AG816,AG828:AG829,AG832:AG834)</f>
        <v>0</v>
      </c>
      <c r="AH815" s="40">
        <f>SUM(AH816,AH828:AH829,AH832:AH834)</f>
        <v>0</v>
      </c>
      <c r="AJ815" s="281" t="e">
        <f t="shared" si="244"/>
        <v>#N/A</v>
      </c>
    </row>
    <row r="816" spans="1:36" ht="19.5" hidden="1" customHeight="1" outlineLevel="1" collapsed="1">
      <c r="A816" s="43" t="s">
        <v>2880</v>
      </c>
      <c r="B816" s="121" t="s">
        <v>1088</v>
      </c>
      <c r="C816" s="44">
        <f t="shared" si="234"/>
        <v>9739</v>
      </c>
      <c r="D816" s="44">
        <f t="shared" si="234"/>
        <v>0</v>
      </c>
      <c r="E816" s="44">
        <f t="shared" si="234"/>
        <v>-38</v>
      </c>
      <c r="F816" s="44">
        <f t="shared" si="235"/>
        <v>9701</v>
      </c>
      <c r="G816" s="44">
        <f t="shared" si="236"/>
        <v>-38</v>
      </c>
      <c r="H816" s="131">
        <f t="shared" si="237"/>
        <v>-0.39018379710442552</v>
      </c>
      <c r="I816" s="44">
        <f>SUM(I817:I827)</f>
        <v>8909</v>
      </c>
      <c r="J816" s="44">
        <f>SUM(J817:J827)</f>
        <v>0</v>
      </c>
      <c r="K816" s="44">
        <f>SUM(K817:K827)</f>
        <v>0</v>
      </c>
      <c r="L816" s="44">
        <f t="shared" si="233"/>
        <v>8909</v>
      </c>
      <c r="M816" s="44">
        <f t="shared" si="238"/>
        <v>0</v>
      </c>
      <c r="N816" s="131">
        <f t="shared" si="239"/>
        <v>0</v>
      </c>
      <c r="O816" s="44">
        <f>SUM(O817:O827)</f>
        <v>0</v>
      </c>
      <c r="P816" s="44">
        <f>SUM(P817:P827)</f>
        <v>0</v>
      </c>
      <c r="Q816" s="44">
        <f>SUM(Q817:Q827)</f>
        <v>0</v>
      </c>
      <c r="R816" s="44">
        <f>SUM(R817:R827)</f>
        <v>0</v>
      </c>
      <c r="S816" s="44">
        <f t="shared" si="240"/>
        <v>0</v>
      </c>
      <c r="T816" s="131">
        <f t="shared" si="241"/>
        <v>0</v>
      </c>
      <c r="U816" s="44">
        <f>SUM(U817:U827)</f>
        <v>830</v>
      </c>
      <c r="V816" s="44">
        <f>SUM(V817:V827)</f>
        <v>0</v>
      </c>
      <c r="W816" s="44">
        <f>SUM(W817:W827)</f>
        <v>-38</v>
      </c>
      <c r="X816" s="44">
        <f>SUM(X817:X827)</f>
        <v>792</v>
      </c>
      <c r="Y816" s="44">
        <f t="shared" si="242"/>
        <v>-38</v>
      </c>
      <c r="Z816" s="131">
        <f t="shared" si="243"/>
        <v>-4.5783132530120483</v>
      </c>
      <c r="AE816" s="44">
        <f>SUM(AE817:AE827)</f>
        <v>0</v>
      </c>
      <c r="AF816" s="44">
        <f>SUM(AF817:AF827)</f>
        <v>0</v>
      </c>
      <c r="AG816" s="44">
        <f>SUM(AG817:AG827)</f>
        <v>0</v>
      </c>
      <c r="AH816" s="44">
        <f>SUM(AH817:AH827)</f>
        <v>0</v>
      </c>
      <c r="AJ816" s="281" t="e">
        <f t="shared" si="244"/>
        <v>#N/A</v>
      </c>
    </row>
    <row r="817" spans="1:36" ht="19.5" hidden="1" customHeight="1" outlineLevel="2">
      <c r="A817" s="45" t="s">
        <v>2881</v>
      </c>
      <c r="B817" s="121" t="s">
        <v>706</v>
      </c>
      <c r="C817" s="41">
        <f t="shared" si="234"/>
        <v>2049</v>
      </c>
      <c r="D817" s="41">
        <f t="shared" si="234"/>
        <v>0</v>
      </c>
      <c r="E817" s="41">
        <f t="shared" si="234"/>
        <v>0</v>
      </c>
      <c r="F817" s="41">
        <f t="shared" si="235"/>
        <v>2049</v>
      </c>
      <c r="G817" s="41">
        <f t="shared" si="236"/>
        <v>0</v>
      </c>
      <c r="H817" s="130">
        <f t="shared" si="237"/>
        <v>0</v>
      </c>
      <c r="I817" s="41">
        <v>1444</v>
      </c>
      <c r="J817" s="41"/>
      <c r="K817" s="41">
        <f t="shared" ref="K817:K834" si="250">SUM(AE817:AH817)</f>
        <v>0</v>
      </c>
      <c r="L817" s="41">
        <f t="shared" si="233"/>
        <v>1444</v>
      </c>
      <c r="M817" s="41">
        <f t="shared" si="238"/>
        <v>0</v>
      </c>
      <c r="N817" s="130">
        <f t="shared" si="239"/>
        <v>0</v>
      </c>
      <c r="O817" s="41"/>
      <c r="P817" s="41"/>
      <c r="Q817" s="41"/>
      <c r="R817" s="41"/>
      <c r="S817" s="41">
        <f t="shared" si="240"/>
        <v>0</v>
      </c>
      <c r="T817" s="130">
        <f t="shared" si="241"/>
        <v>0</v>
      </c>
      <c r="U817" s="46">
        <f>533+72</f>
        <v>605</v>
      </c>
      <c r="V817" s="41"/>
      <c r="W817" s="41"/>
      <c r="X817" s="46">
        <f>533+72</f>
        <v>605</v>
      </c>
      <c r="Y817" s="41">
        <f t="shared" si="242"/>
        <v>0</v>
      </c>
      <c r="Z817" s="130">
        <f t="shared" si="243"/>
        <v>0</v>
      </c>
      <c r="AE817" s="41"/>
      <c r="AF817" s="41"/>
      <c r="AG817" s="41"/>
      <c r="AH817" s="41"/>
      <c r="AJ817" s="281" t="e">
        <f t="shared" si="244"/>
        <v>#N/A</v>
      </c>
    </row>
    <row r="818" spans="1:36" ht="19.5" hidden="1" customHeight="1" outlineLevel="2">
      <c r="A818" s="45" t="s">
        <v>2882</v>
      </c>
      <c r="B818" s="121" t="s">
        <v>718</v>
      </c>
      <c r="C818" s="41">
        <f t="shared" si="234"/>
        <v>1090</v>
      </c>
      <c r="D818" s="41">
        <f t="shared" si="234"/>
        <v>0</v>
      </c>
      <c r="E818" s="41">
        <f t="shared" si="234"/>
        <v>0</v>
      </c>
      <c r="F818" s="41">
        <f t="shared" si="235"/>
        <v>1090</v>
      </c>
      <c r="G818" s="41">
        <f t="shared" si="236"/>
        <v>0</v>
      </c>
      <c r="H818" s="130">
        <f t="shared" si="237"/>
        <v>0</v>
      </c>
      <c r="I818" s="41">
        <v>1075</v>
      </c>
      <c r="J818" s="41"/>
      <c r="K818" s="41">
        <f t="shared" si="250"/>
        <v>0</v>
      </c>
      <c r="L818" s="41">
        <f t="shared" si="233"/>
        <v>1075</v>
      </c>
      <c r="M818" s="41">
        <f t="shared" si="238"/>
        <v>0</v>
      </c>
      <c r="N818" s="130">
        <f t="shared" si="239"/>
        <v>0</v>
      </c>
      <c r="O818" s="41"/>
      <c r="P818" s="41"/>
      <c r="Q818" s="41"/>
      <c r="R818" s="41"/>
      <c r="S818" s="41">
        <f t="shared" si="240"/>
        <v>0</v>
      </c>
      <c r="T818" s="130">
        <f t="shared" si="241"/>
        <v>0</v>
      </c>
      <c r="U818" s="41">
        <v>15</v>
      </c>
      <c r="V818" s="41"/>
      <c r="W818" s="41"/>
      <c r="X818" s="41">
        <v>15</v>
      </c>
      <c r="Y818" s="41">
        <f t="shared" si="242"/>
        <v>0</v>
      </c>
      <c r="Z818" s="130">
        <f t="shared" si="243"/>
        <v>0</v>
      </c>
      <c r="AE818" s="41"/>
      <c r="AF818" s="41"/>
      <c r="AG818" s="41"/>
      <c r="AH818" s="41"/>
      <c r="AJ818" s="281" t="e">
        <f t="shared" si="244"/>
        <v>#N/A</v>
      </c>
    </row>
    <row r="819" spans="1:36" ht="19.5" hidden="1" customHeight="1" outlineLevel="2">
      <c r="A819" s="45" t="s">
        <v>2883</v>
      </c>
      <c r="B819" s="121" t="s">
        <v>719</v>
      </c>
      <c r="C819" s="41">
        <f t="shared" si="234"/>
        <v>21</v>
      </c>
      <c r="D819" s="41">
        <f t="shared" si="234"/>
        <v>0</v>
      </c>
      <c r="E819" s="41">
        <f t="shared" si="234"/>
        <v>0</v>
      </c>
      <c r="F819" s="41">
        <f t="shared" si="235"/>
        <v>21</v>
      </c>
      <c r="G819" s="41">
        <f t="shared" si="236"/>
        <v>0</v>
      </c>
      <c r="H819" s="130">
        <f t="shared" si="237"/>
        <v>0</v>
      </c>
      <c r="I819" s="41">
        <v>21</v>
      </c>
      <c r="J819" s="41"/>
      <c r="K819" s="41">
        <f t="shared" si="250"/>
        <v>0</v>
      </c>
      <c r="L819" s="41">
        <f t="shared" si="233"/>
        <v>21</v>
      </c>
      <c r="M819" s="41">
        <f t="shared" si="238"/>
        <v>0</v>
      </c>
      <c r="N819" s="130">
        <f t="shared" si="239"/>
        <v>0</v>
      </c>
      <c r="O819" s="41"/>
      <c r="P819" s="41"/>
      <c r="Q819" s="41"/>
      <c r="R819" s="41"/>
      <c r="S819" s="41">
        <f t="shared" si="240"/>
        <v>0</v>
      </c>
      <c r="T819" s="130">
        <f t="shared" si="241"/>
        <v>0</v>
      </c>
      <c r="U819" s="41"/>
      <c r="V819" s="41"/>
      <c r="W819" s="41"/>
      <c r="X819" s="41"/>
      <c r="Y819" s="41">
        <f t="shared" si="242"/>
        <v>0</v>
      </c>
      <c r="Z819" s="130">
        <f t="shared" si="243"/>
        <v>0</v>
      </c>
      <c r="AE819" s="41"/>
      <c r="AF819" s="41"/>
      <c r="AG819" s="41"/>
      <c r="AH819" s="41"/>
      <c r="AJ819" s="281" t="e">
        <f t="shared" si="244"/>
        <v>#N/A</v>
      </c>
    </row>
    <row r="820" spans="1:36" ht="19.5" hidden="1" customHeight="1" outlineLevel="2">
      <c r="A820" s="45" t="s">
        <v>2884</v>
      </c>
      <c r="B820" s="121" t="s">
        <v>1089</v>
      </c>
      <c r="C820" s="41">
        <f t="shared" si="234"/>
        <v>386</v>
      </c>
      <c r="D820" s="41">
        <f t="shared" si="234"/>
        <v>0</v>
      </c>
      <c r="E820" s="41">
        <f t="shared" si="234"/>
        <v>0</v>
      </c>
      <c r="F820" s="41">
        <f t="shared" si="235"/>
        <v>386</v>
      </c>
      <c r="G820" s="41">
        <f t="shared" si="236"/>
        <v>0</v>
      </c>
      <c r="H820" s="130">
        <f t="shared" si="237"/>
        <v>0</v>
      </c>
      <c r="I820" s="41">
        <v>326</v>
      </c>
      <c r="J820" s="41"/>
      <c r="K820" s="41">
        <f t="shared" si="250"/>
        <v>0</v>
      </c>
      <c r="L820" s="41">
        <f t="shared" si="233"/>
        <v>326</v>
      </c>
      <c r="M820" s="41">
        <f t="shared" si="238"/>
        <v>0</v>
      </c>
      <c r="N820" s="130">
        <f t="shared" si="239"/>
        <v>0</v>
      </c>
      <c r="O820" s="41"/>
      <c r="P820" s="41"/>
      <c r="Q820" s="41"/>
      <c r="R820" s="41"/>
      <c r="S820" s="41">
        <f t="shared" si="240"/>
        <v>0</v>
      </c>
      <c r="T820" s="130">
        <f t="shared" si="241"/>
        <v>0</v>
      </c>
      <c r="U820" s="41">
        <v>60</v>
      </c>
      <c r="V820" s="41"/>
      <c r="W820" s="41"/>
      <c r="X820" s="41">
        <v>60</v>
      </c>
      <c r="Y820" s="41">
        <f t="shared" si="242"/>
        <v>0</v>
      </c>
      <c r="Z820" s="130">
        <f t="shared" si="243"/>
        <v>0</v>
      </c>
      <c r="AE820" s="41"/>
      <c r="AF820" s="41"/>
      <c r="AG820" s="41"/>
      <c r="AH820" s="41"/>
      <c r="AJ820" s="281" t="e">
        <f t="shared" si="244"/>
        <v>#N/A</v>
      </c>
    </row>
    <row r="821" spans="1:36" ht="19.5" hidden="1" customHeight="1" outlineLevel="2">
      <c r="A821" s="45" t="s">
        <v>2885</v>
      </c>
      <c r="B821" s="121" t="s">
        <v>1090</v>
      </c>
      <c r="C821" s="41">
        <f t="shared" si="234"/>
        <v>99</v>
      </c>
      <c r="D821" s="41">
        <f t="shared" si="234"/>
        <v>0</v>
      </c>
      <c r="E821" s="41">
        <f t="shared" si="234"/>
        <v>0</v>
      </c>
      <c r="F821" s="41">
        <f t="shared" si="235"/>
        <v>99</v>
      </c>
      <c r="G821" s="41">
        <f t="shared" si="236"/>
        <v>0</v>
      </c>
      <c r="H821" s="130">
        <f t="shared" si="237"/>
        <v>0</v>
      </c>
      <c r="I821" s="41">
        <v>99</v>
      </c>
      <c r="J821" s="41"/>
      <c r="K821" s="41">
        <f t="shared" si="250"/>
        <v>0</v>
      </c>
      <c r="L821" s="41">
        <f t="shared" si="233"/>
        <v>99</v>
      </c>
      <c r="M821" s="41">
        <f t="shared" si="238"/>
        <v>0</v>
      </c>
      <c r="N821" s="130">
        <f t="shared" si="239"/>
        <v>0</v>
      </c>
      <c r="O821" s="41"/>
      <c r="P821" s="41"/>
      <c r="Q821" s="41"/>
      <c r="R821" s="41"/>
      <c r="S821" s="41">
        <f t="shared" si="240"/>
        <v>0</v>
      </c>
      <c r="T821" s="130">
        <f t="shared" si="241"/>
        <v>0</v>
      </c>
      <c r="U821" s="41"/>
      <c r="V821" s="41"/>
      <c r="W821" s="41"/>
      <c r="X821" s="41"/>
      <c r="Y821" s="41">
        <f t="shared" si="242"/>
        <v>0</v>
      </c>
      <c r="Z821" s="130">
        <f t="shared" si="243"/>
        <v>0</v>
      </c>
      <c r="AE821" s="41"/>
      <c r="AF821" s="41"/>
      <c r="AG821" s="41"/>
      <c r="AH821" s="41"/>
      <c r="AJ821" s="281" t="e">
        <f t="shared" si="244"/>
        <v>#N/A</v>
      </c>
    </row>
    <row r="822" spans="1:36" ht="19.5" hidden="1" customHeight="1" outlineLevel="2">
      <c r="A822" s="45" t="s">
        <v>2886</v>
      </c>
      <c r="B822" s="121" t="s">
        <v>1091</v>
      </c>
      <c r="C822" s="41">
        <f t="shared" si="234"/>
        <v>2003</v>
      </c>
      <c r="D822" s="41">
        <f t="shared" si="234"/>
        <v>0</v>
      </c>
      <c r="E822" s="41">
        <f t="shared" si="234"/>
        <v>0</v>
      </c>
      <c r="F822" s="41">
        <f t="shared" si="235"/>
        <v>2003</v>
      </c>
      <c r="G822" s="41">
        <f t="shared" si="236"/>
        <v>0</v>
      </c>
      <c r="H822" s="130">
        <f t="shared" si="237"/>
        <v>0</v>
      </c>
      <c r="I822" s="41">
        <v>1996</v>
      </c>
      <c r="J822" s="41"/>
      <c r="K822" s="41">
        <f t="shared" si="250"/>
        <v>0</v>
      </c>
      <c r="L822" s="41">
        <f t="shared" si="233"/>
        <v>1996</v>
      </c>
      <c r="M822" s="41">
        <f t="shared" si="238"/>
        <v>0</v>
      </c>
      <c r="N822" s="130">
        <f t="shared" si="239"/>
        <v>0</v>
      </c>
      <c r="O822" s="41"/>
      <c r="P822" s="41"/>
      <c r="Q822" s="41"/>
      <c r="R822" s="41"/>
      <c r="S822" s="41">
        <f t="shared" si="240"/>
        <v>0</v>
      </c>
      <c r="T822" s="130">
        <f t="shared" si="241"/>
        <v>0</v>
      </c>
      <c r="U822" s="41">
        <v>7</v>
      </c>
      <c r="V822" s="41"/>
      <c r="W822" s="41"/>
      <c r="X822" s="41">
        <v>7</v>
      </c>
      <c r="Y822" s="41">
        <f t="shared" si="242"/>
        <v>0</v>
      </c>
      <c r="Z822" s="130">
        <f t="shared" si="243"/>
        <v>0</v>
      </c>
      <c r="AE822" s="41"/>
      <c r="AF822" s="41"/>
      <c r="AG822" s="41"/>
      <c r="AH822" s="41"/>
      <c r="AJ822" s="281" t="e">
        <f t="shared" si="244"/>
        <v>#N/A</v>
      </c>
    </row>
    <row r="823" spans="1:36" ht="19.5" hidden="1" customHeight="1" outlineLevel="2">
      <c r="A823" s="45" t="s">
        <v>2887</v>
      </c>
      <c r="B823" s="121" t="s">
        <v>1092</v>
      </c>
      <c r="C823" s="41">
        <f t="shared" si="234"/>
        <v>65</v>
      </c>
      <c r="D823" s="41">
        <f t="shared" si="234"/>
        <v>0</v>
      </c>
      <c r="E823" s="41">
        <f t="shared" si="234"/>
        <v>0</v>
      </c>
      <c r="F823" s="41">
        <f t="shared" si="235"/>
        <v>65</v>
      </c>
      <c r="G823" s="41">
        <f t="shared" si="236"/>
        <v>0</v>
      </c>
      <c r="H823" s="130">
        <f t="shared" si="237"/>
        <v>0</v>
      </c>
      <c r="I823" s="41">
        <v>65</v>
      </c>
      <c r="J823" s="41"/>
      <c r="K823" s="41">
        <f t="shared" si="250"/>
        <v>0</v>
      </c>
      <c r="L823" s="41">
        <f t="shared" si="233"/>
        <v>65</v>
      </c>
      <c r="M823" s="41">
        <f t="shared" si="238"/>
        <v>0</v>
      </c>
      <c r="N823" s="130">
        <f t="shared" si="239"/>
        <v>0</v>
      </c>
      <c r="O823" s="41"/>
      <c r="P823" s="41"/>
      <c r="Q823" s="41"/>
      <c r="R823" s="41"/>
      <c r="S823" s="41">
        <f t="shared" si="240"/>
        <v>0</v>
      </c>
      <c r="T823" s="130">
        <f t="shared" si="241"/>
        <v>0</v>
      </c>
      <c r="U823" s="41"/>
      <c r="V823" s="41"/>
      <c r="W823" s="41"/>
      <c r="X823" s="41"/>
      <c r="Y823" s="41">
        <f t="shared" si="242"/>
        <v>0</v>
      </c>
      <c r="Z823" s="130">
        <f t="shared" si="243"/>
        <v>0</v>
      </c>
      <c r="AE823" s="41"/>
      <c r="AF823" s="41"/>
      <c r="AG823" s="41"/>
      <c r="AH823" s="41"/>
      <c r="AJ823" s="281" t="e">
        <f t="shared" si="244"/>
        <v>#N/A</v>
      </c>
    </row>
    <row r="824" spans="1:36" ht="19.5" hidden="1" customHeight="1" outlineLevel="2">
      <c r="A824" s="45" t="s">
        <v>2888</v>
      </c>
      <c r="B824" s="121" t="s">
        <v>1093</v>
      </c>
      <c r="C824" s="41">
        <f t="shared" si="234"/>
        <v>0</v>
      </c>
      <c r="D824" s="41">
        <f t="shared" si="234"/>
        <v>0</v>
      </c>
      <c r="E824" s="41">
        <f t="shared" si="234"/>
        <v>0</v>
      </c>
      <c r="F824" s="41">
        <f t="shared" si="235"/>
        <v>0</v>
      </c>
      <c r="G824" s="41">
        <f t="shared" si="236"/>
        <v>0</v>
      </c>
      <c r="H824" s="130">
        <f t="shared" si="237"/>
        <v>0</v>
      </c>
      <c r="I824" s="41">
        <v>0</v>
      </c>
      <c r="J824" s="41"/>
      <c r="K824" s="41">
        <f t="shared" si="250"/>
        <v>0</v>
      </c>
      <c r="L824" s="41">
        <f t="shared" si="233"/>
        <v>0</v>
      </c>
      <c r="M824" s="41">
        <f t="shared" si="238"/>
        <v>0</v>
      </c>
      <c r="N824" s="130">
        <f t="shared" si="239"/>
        <v>0</v>
      </c>
      <c r="O824" s="41"/>
      <c r="P824" s="41"/>
      <c r="Q824" s="41"/>
      <c r="R824" s="41"/>
      <c r="S824" s="41">
        <f t="shared" si="240"/>
        <v>0</v>
      </c>
      <c r="T824" s="130">
        <f t="shared" si="241"/>
        <v>0</v>
      </c>
      <c r="U824" s="41"/>
      <c r="V824" s="41"/>
      <c r="W824" s="41"/>
      <c r="X824" s="41"/>
      <c r="Y824" s="41">
        <f t="shared" si="242"/>
        <v>0</v>
      </c>
      <c r="Z824" s="130">
        <f t="shared" si="243"/>
        <v>0</v>
      </c>
      <c r="AE824" s="41"/>
      <c r="AF824" s="41"/>
      <c r="AG824" s="41"/>
      <c r="AH824" s="41"/>
      <c r="AJ824" s="281" t="e">
        <f t="shared" si="244"/>
        <v>#N/A</v>
      </c>
    </row>
    <row r="825" spans="1:36" ht="19.5" hidden="1" customHeight="1" outlineLevel="2">
      <c r="A825" s="45" t="s">
        <v>2889</v>
      </c>
      <c r="B825" s="121" t="s">
        <v>1094</v>
      </c>
      <c r="C825" s="41">
        <f t="shared" si="234"/>
        <v>30</v>
      </c>
      <c r="D825" s="41">
        <f t="shared" si="234"/>
        <v>0</v>
      </c>
      <c r="E825" s="41">
        <f t="shared" si="234"/>
        <v>-12</v>
      </c>
      <c r="F825" s="41">
        <f t="shared" si="235"/>
        <v>18</v>
      </c>
      <c r="G825" s="41">
        <f t="shared" si="236"/>
        <v>-12</v>
      </c>
      <c r="H825" s="130">
        <f t="shared" si="237"/>
        <v>-40</v>
      </c>
      <c r="I825" s="41">
        <v>0</v>
      </c>
      <c r="J825" s="41"/>
      <c r="K825" s="41">
        <f t="shared" si="250"/>
        <v>0</v>
      </c>
      <c r="L825" s="41">
        <f t="shared" si="233"/>
        <v>0</v>
      </c>
      <c r="M825" s="41">
        <f t="shared" si="238"/>
        <v>0</v>
      </c>
      <c r="N825" s="130">
        <f t="shared" si="239"/>
        <v>0</v>
      </c>
      <c r="O825" s="41"/>
      <c r="P825" s="41"/>
      <c r="Q825" s="41"/>
      <c r="R825" s="41"/>
      <c r="S825" s="41">
        <f t="shared" si="240"/>
        <v>0</v>
      </c>
      <c r="T825" s="130">
        <f t="shared" si="241"/>
        <v>0</v>
      </c>
      <c r="U825" s="41">
        <v>30</v>
      </c>
      <c r="V825" s="41"/>
      <c r="W825" s="41">
        <v>-12</v>
      </c>
      <c r="X825" s="41">
        <v>18</v>
      </c>
      <c r="Y825" s="41">
        <f t="shared" si="242"/>
        <v>-12</v>
      </c>
      <c r="Z825" s="130">
        <f t="shared" si="243"/>
        <v>-40</v>
      </c>
      <c r="AE825" s="41"/>
      <c r="AF825" s="41"/>
      <c r="AG825" s="41"/>
      <c r="AH825" s="41"/>
      <c r="AJ825" s="281" t="e">
        <f t="shared" si="244"/>
        <v>#N/A</v>
      </c>
    </row>
    <row r="826" spans="1:36" ht="19.5" hidden="1" customHeight="1" outlineLevel="2">
      <c r="A826" s="45" t="s">
        <v>2890</v>
      </c>
      <c r="B826" s="121" t="s">
        <v>1095</v>
      </c>
      <c r="C826" s="41">
        <f t="shared" si="234"/>
        <v>5</v>
      </c>
      <c r="D826" s="41">
        <f t="shared" si="234"/>
        <v>0</v>
      </c>
      <c r="E826" s="41">
        <f t="shared" si="234"/>
        <v>-1</v>
      </c>
      <c r="F826" s="41">
        <f t="shared" si="235"/>
        <v>4</v>
      </c>
      <c r="G826" s="41">
        <f t="shared" si="236"/>
        <v>-1</v>
      </c>
      <c r="H826" s="130">
        <f t="shared" si="237"/>
        <v>-20</v>
      </c>
      <c r="I826" s="41">
        <v>0</v>
      </c>
      <c r="J826" s="41"/>
      <c r="K826" s="41">
        <f t="shared" si="250"/>
        <v>0</v>
      </c>
      <c r="L826" s="41">
        <f t="shared" si="233"/>
        <v>0</v>
      </c>
      <c r="M826" s="41">
        <f t="shared" si="238"/>
        <v>0</v>
      </c>
      <c r="N826" s="130">
        <f t="shared" si="239"/>
        <v>0</v>
      </c>
      <c r="O826" s="41"/>
      <c r="P826" s="41"/>
      <c r="Q826" s="41"/>
      <c r="R826" s="41"/>
      <c r="S826" s="41">
        <f t="shared" si="240"/>
        <v>0</v>
      </c>
      <c r="T826" s="130">
        <f t="shared" si="241"/>
        <v>0</v>
      </c>
      <c r="U826" s="41">
        <v>5</v>
      </c>
      <c r="V826" s="41"/>
      <c r="W826" s="41">
        <v>-1</v>
      </c>
      <c r="X826" s="41">
        <v>4</v>
      </c>
      <c r="Y826" s="41">
        <f t="shared" si="242"/>
        <v>-1</v>
      </c>
      <c r="Z826" s="130">
        <f t="shared" si="243"/>
        <v>-20</v>
      </c>
      <c r="AE826" s="41"/>
      <c r="AF826" s="41"/>
      <c r="AG826" s="41"/>
      <c r="AH826" s="41"/>
      <c r="AJ826" s="281" t="e">
        <f t="shared" si="244"/>
        <v>#N/A</v>
      </c>
    </row>
    <row r="827" spans="1:36" ht="19.5" hidden="1" customHeight="1" outlineLevel="2">
      <c r="A827" s="45" t="s">
        <v>2891</v>
      </c>
      <c r="B827" s="121" t="s">
        <v>1096</v>
      </c>
      <c r="C827" s="41">
        <f t="shared" si="234"/>
        <v>3991</v>
      </c>
      <c r="D827" s="41">
        <f t="shared" si="234"/>
        <v>0</v>
      </c>
      <c r="E827" s="41">
        <f t="shared" si="234"/>
        <v>-25</v>
      </c>
      <c r="F827" s="41">
        <f t="shared" si="235"/>
        <v>3966</v>
      </c>
      <c r="G827" s="41">
        <f t="shared" si="236"/>
        <v>-25</v>
      </c>
      <c r="H827" s="130">
        <f t="shared" si="237"/>
        <v>-0.62640942119769472</v>
      </c>
      <c r="I827" s="41">
        <v>3883</v>
      </c>
      <c r="J827" s="41"/>
      <c r="K827" s="41">
        <f t="shared" si="250"/>
        <v>0</v>
      </c>
      <c r="L827" s="41">
        <f t="shared" si="233"/>
        <v>3883</v>
      </c>
      <c r="M827" s="41">
        <f t="shared" si="238"/>
        <v>0</v>
      </c>
      <c r="N827" s="130">
        <f t="shared" si="239"/>
        <v>0</v>
      </c>
      <c r="O827" s="41"/>
      <c r="P827" s="41"/>
      <c r="Q827" s="41"/>
      <c r="R827" s="41"/>
      <c r="S827" s="41">
        <f t="shared" si="240"/>
        <v>0</v>
      </c>
      <c r="T827" s="130">
        <f t="shared" si="241"/>
        <v>0</v>
      </c>
      <c r="U827" s="41">
        <v>108</v>
      </c>
      <c r="V827" s="41"/>
      <c r="W827" s="41">
        <v>-25</v>
      </c>
      <c r="X827" s="41">
        <v>83</v>
      </c>
      <c r="Y827" s="41">
        <f t="shared" si="242"/>
        <v>-25</v>
      </c>
      <c r="Z827" s="130">
        <f t="shared" si="243"/>
        <v>-23.148148148148149</v>
      </c>
      <c r="AE827" s="41"/>
      <c r="AF827" s="41"/>
      <c r="AG827" s="41"/>
      <c r="AH827" s="41"/>
      <c r="AJ827" s="281" t="e">
        <f t="shared" si="244"/>
        <v>#N/A</v>
      </c>
    </row>
    <row r="828" spans="1:36" ht="19.5" hidden="1" customHeight="1" outlineLevel="1">
      <c r="A828" s="43" t="s">
        <v>2892</v>
      </c>
      <c r="B828" s="121" t="s">
        <v>1097</v>
      </c>
      <c r="C828" s="44">
        <f t="shared" si="234"/>
        <v>5635</v>
      </c>
      <c r="D828" s="44">
        <f t="shared" si="234"/>
        <v>0</v>
      </c>
      <c r="E828" s="44">
        <f t="shared" si="234"/>
        <v>-5026</v>
      </c>
      <c r="F828" s="44">
        <f t="shared" si="235"/>
        <v>609</v>
      </c>
      <c r="G828" s="44">
        <f t="shared" si="236"/>
        <v>-5026</v>
      </c>
      <c r="H828" s="131">
        <f t="shared" si="237"/>
        <v>-89.192546583850927</v>
      </c>
      <c r="I828" s="44">
        <v>133</v>
      </c>
      <c r="J828" s="44"/>
      <c r="K828" s="44">
        <f t="shared" si="250"/>
        <v>174</v>
      </c>
      <c r="L828" s="44">
        <f t="shared" si="233"/>
        <v>307</v>
      </c>
      <c r="M828" s="44">
        <f t="shared" si="238"/>
        <v>174</v>
      </c>
      <c r="N828" s="131">
        <f t="shared" si="239"/>
        <v>130.82706766917295</v>
      </c>
      <c r="O828" s="44"/>
      <c r="P828" s="44"/>
      <c r="Q828" s="44"/>
      <c r="R828" s="44"/>
      <c r="S828" s="44">
        <f t="shared" si="240"/>
        <v>0</v>
      </c>
      <c r="T828" s="131">
        <f t="shared" si="241"/>
        <v>0</v>
      </c>
      <c r="U828" s="44">
        <v>5502</v>
      </c>
      <c r="V828" s="44"/>
      <c r="W828" s="44">
        <v>-5200</v>
      </c>
      <c r="X828" s="44">
        <v>302</v>
      </c>
      <c r="Y828" s="44">
        <f t="shared" si="242"/>
        <v>-5200</v>
      </c>
      <c r="Z828" s="131">
        <f t="shared" si="243"/>
        <v>-94.511086877499096</v>
      </c>
      <c r="AE828" s="44"/>
      <c r="AF828" s="44">
        <v>174</v>
      </c>
      <c r="AG828" s="44"/>
      <c r="AH828" s="44"/>
      <c r="AJ828" s="281" t="e">
        <f t="shared" si="244"/>
        <v>#N/A</v>
      </c>
    </row>
    <row r="829" spans="1:36" ht="19.5" hidden="1" customHeight="1" outlineLevel="1" collapsed="1">
      <c r="A829" s="43" t="s">
        <v>2893</v>
      </c>
      <c r="B829" s="121" t="s">
        <v>1098</v>
      </c>
      <c r="C829" s="44">
        <f t="shared" si="234"/>
        <v>47914</v>
      </c>
      <c r="D829" s="44">
        <f t="shared" si="234"/>
        <v>60272</v>
      </c>
      <c r="E829" s="44">
        <f t="shared" si="234"/>
        <v>32451</v>
      </c>
      <c r="F829" s="44">
        <f t="shared" si="235"/>
        <v>140637</v>
      </c>
      <c r="G829" s="44">
        <f t="shared" si="236"/>
        <v>92723</v>
      </c>
      <c r="H829" s="131">
        <f t="shared" si="237"/>
        <v>193.51963935384231</v>
      </c>
      <c r="I829" s="44">
        <f>SUM(I830:I831)</f>
        <v>959</v>
      </c>
      <c r="J829" s="44">
        <f>SUM(J830:J831)</f>
        <v>36572</v>
      </c>
      <c r="K829" s="44">
        <f>SUM(K830:K831)</f>
        <v>-349</v>
      </c>
      <c r="L829" s="44">
        <f t="shared" si="233"/>
        <v>37182</v>
      </c>
      <c r="M829" s="44">
        <f t="shared" si="238"/>
        <v>36223</v>
      </c>
      <c r="N829" s="131">
        <f t="shared" si="239"/>
        <v>3777.1637122002085</v>
      </c>
      <c r="O829" s="44">
        <f>SUM(O830:O831)</f>
        <v>46000</v>
      </c>
      <c r="P829" s="44">
        <f>SUM(P830:P831)</f>
        <v>11000</v>
      </c>
      <c r="Q829" s="44">
        <f>SUM(Q830:Q831)</f>
        <v>33000</v>
      </c>
      <c r="R829" s="44">
        <f>SUM(R830:R831)</f>
        <v>90000</v>
      </c>
      <c r="S829" s="44">
        <f t="shared" si="240"/>
        <v>44000</v>
      </c>
      <c r="T829" s="131">
        <f t="shared" si="241"/>
        <v>95.652173913043484</v>
      </c>
      <c r="U829" s="44">
        <f>SUM(U830:U831)</f>
        <v>955</v>
      </c>
      <c r="V829" s="44">
        <f>SUM(V830:V831)</f>
        <v>12700</v>
      </c>
      <c r="W829" s="44">
        <f>SUM(W830:W831)</f>
        <v>-200</v>
      </c>
      <c r="X829" s="44">
        <f>SUM(X830:X831)</f>
        <v>13455</v>
      </c>
      <c r="Y829" s="44">
        <f t="shared" si="242"/>
        <v>12500</v>
      </c>
      <c r="Z829" s="131">
        <f t="shared" si="243"/>
        <v>1308.9005235602094</v>
      </c>
      <c r="AE829" s="44">
        <f>SUM(AE830:AE831)</f>
        <v>-710</v>
      </c>
      <c r="AF829" s="44">
        <f>SUM(AF830:AF831)</f>
        <v>361</v>
      </c>
      <c r="AG829" s="44">
        <f>SUM(AG830:AG831)</f>
        <v>0</v>
      </c>
      <c r="AH829" s="44">
        <f>SUM(AH830:AH831)</f>
        <v>0</v>
      </c>
      <c r="AJ829" s="281" t="e">
        <f t="shared" si="244"/>
        <v>#N/A</v>
      </c>
    </row>
    <row r="830" spans="1:36" ht="19.5" hidden="1" customHeight="1" outlineLevel="2">
      <c r="A830" s="45" t="s">
        <v>2894</v>
      </c>
      <c r="B830" s="121" t="s">
        <v>1099</v>
      </c>
      <c r="C830" s="41">
        <f t="shared" si="234"/>
        <v>0</v>
      </c>
      <c r="D830" s="41">
        <f t="shared" si="234"/>
        <v>0</v>
      </c>
      <c r="E830" s="41">
        <f t="shared" si="234"/>
        <v>0</v>
      </c>
      <c r="F830" s="41">
        <f t="shared" si="235"/>
        <v>0</v>
      </c>
      <c r="G830" s="41">
        <f t="shared" si="236"/>
        <v>0</v>
      </c>
      <c r="H830" s="130">
        <f t="shared" si="237"/>
        <v>0</v>
      </c>
      <c r="I830" s="41">
        <v>0</v>
      </c>
      <c r="J830" s="41"/>
      <c r="K830" s="41">
        <f t="shared" si="250"/>
        <v>0</v>
      </c>
      <c r="L830" s="41">
        <f t="shared" si="233"/>
        <v>0</v>
      </c>
      <c r="M830" s="41">
        <f t="shared" si="238"/>
        <v>0</v>
      </c>
      <c r="N830" s="130">
        <f t="shared" si="239"/>
        <v>0</v>
      </c>
      <c r="O830" s="41"/>
      <c r="P830" s="41"/>
      <c r="Q830" s="41"/>
      <c r="R830" s="41"/>
      <c r="S830" s="41">
        <f t="shared" si="240"/>
        <v>0</v>
      </c>
      <c r="T830" s="130">
        <f t="shared" si="241"/>
        <v>0</v>
      </c>
      <c r="U830" s="41">
        <v>0</v>
      </c>
      <c r="V830" s="41"/>
      <c r="W830" s="41"/>
      <c r="X830" s="41">
        <v>0</v>
      </c>
      <c r="Y830" s="41">
        <f t="shared" si="242"/>
        <v>0</v>
      </c>
      <c r="Z830" s="130">
        <f t="shared" si="243"/>
        <v>0</v>
      </c>
      <c r="AE830" s="41"/>
      <c r="AF830" s="41"/>
      <c r="AG830" s="41"/>
      <c r="AH830" s="41"/>
      <c r="AJ830" s="281" t="e">
        <f t="shared" si="244"/>
        <v>#N/A</v>
      </c>
    </row>
    <row r="831" spans="1:36" ht="19.5" hidden="1" customHeight="1" outlineLevel="2">
      <c r="A831" s="45" t="s">
        <v>2081</v>
      </c>
      <c r="B831" s="121" t="s">
        <v>1100</v>
      </c>
      <c r="C831" s="41">
        <f t="shared" si="234"/>
        <v>47914</v>
      </c>
      <c r="D831" s="41">
        <f t="shared" si="234"/>
        <v>60272</v>
      </c>
      <c r="E831" s="41">
        <f t="shared" si="234"/>
        <v>32451</v>
      </c>
      <c r="F831" s="41">
        <f t="shared" si="235"/>
        <v>140637</v>
      </c>
      <c r="G831" s="41">
        <f t="shared" si="236"/>
        <v>92723</v>
      </c>
      <c r="H831" s="130">
        <f t="shared" si="237"/>
        <v>193.51963935384231</v>
      </c>
      <c r="I831" s="41">
        <v>959</v>
      </c>
      <c r="J831" s="41">
        <f>36572</f>
        <v>36572</v>
      </c>
      <c r="K831" s="41">
        <f t="shared" si="250"/>
        <v>-349</v>
      </c>
      <c r="L831" s="41">
        <f t="shared" si="233"/>
        <v>37182</v>
      </c>
      <c r="M831" s="41">
        <f t="shared" si="238"/>
        <v>36223</v>
      </c>
      <c r="N831" s="130">
        <f t="shared" si="239"/>
        <v>3777.1637122002085</v>
      </c>
      <c r="O831" s="41">
        <v>46000</v>
      </c>
      <c r="P831" s="41">
        <v>11000</v>
      </c>
      <c r="Q831" s="41">
        <v>33000</v>
      </c>
      <c r="R831" s="41">
        <f>O831+P831+Q831</f>
        <v>90000</v>
      </c>
      <c r="S831" s="41">
        <f t="shared" si="240"/>
        <v>44000</v>
      </c>
      <c r="T831" s="130">
        <f t="shared" si="241"/>
        <v>95.652173913043484</v>
      </c>
      <c r="U831" s="41">
        <v>955</v>
      </c>
      <c r="V831" s="41">
        <f>2146+10554</f>
        <v>12700</v>
      </c>
      <c r="W831" s="41">
        <f>-2146+1946</f>
        <v>-200</v>
      </c>
      <c r="X831" s="41">
        <v>13455</v>
      </c>
      <c r="Y831" s="41">
        <f t="shared" si="242"/>
        <v>12500</v>
      </c>
      <c r="Z831" s="130">
        <f t="shared" si="243"/>
        <v>1308.9005235602094</v>
      </c>
      <c r="AE831" s="41">
        <v>-710</v>
      </c>
      <c r="AF831" s="41">
        <v>361</v>
      </c>
      <c r="AG831" s="41"/>
      <c r="AH831" s="41"/>
      <c r="AJ831" s="281" t="e">
        <f t="shared" si="244"/>
        <v>#N/A</v>
      </c>
    </row>
    <row r="832" spans="1:36" ht="19.5" hidden="1" customHeight="1" outlineLevel="1">
      <c r="A832" s="43" t="s">
        <v>2895</v>
      </c>
      <c r="B832" s="121" t="s">
        <v>1101</v>
      </c>
      <c r="C832" s="44">
        <f t="shared" si="234"/>
        <v>6813</v>
      </c>
      <c r="D832" s="44">
        <f t="shared" si="234"/>
        <v>0</v>
      </c>
      <c r="E832" s="44">
        <f t="shared" si="234"/>
        <v>-343</v>
      </c>
      <c r="F832" s="44">
        <f t="shared" si="235"/>
        <v>6470</v>
      </c>
      <c r="G832" s="44">
        <f t="shared" si="236"/>
        <v>-343</v>
      </c>
      <c r="H832" s="131">
        <f t="shared" si="237"/>
        <v>-5.0344928812564218</v>
      </c>
      <c r="I832" s="44">
        <v>5037</v>
      </c>
      <c r="J832" s="44"/>
      <c r="K832" s="44">
        <f t="shared" si="250"/>
        <v>-235</v>
      </c>
      <c r="L832" s="44">
        <f t="shared" si="233"/>
        <v>4802</v>
      </c>
      <c r="M832" s="44">
        <f t="shared" si="238"/>
        <v>-235</v>
      </c>
      <c r="N832" s="131">
        <f t="shared" si="239"/>
        <v>-4.6654754814373636</v>
      </c>
      <c r="O832" s="44"/>
      <c r="P832" s="44"/>
      <c r="Q832" s="44"/>
      <c r="R832" s="44"/>
      <c r="S832" s="44">
        <f t="shared" si="240"/>
        <v>0</v>
      </c>
      <c r="T832" s="131">
        <f t="shared" si="241"/>
        <v>0</v>
      </c>
      <c r="U832" s="44">
        <v>1776</v>
      </c>
      <c r="V832" s="44"/>
      <c r="W832" s="44">
        <v>-108</v>
      </c>
      <c r="X832" s="44">
        <v>1668</v>
      </c>
      <c r="Y832" s="44">
        <f t="shared" si="242"/>
        <v>-108</v>
      </c>
      <c r="Z832" s="131">
        <f t="shared" si="243"/>
        <v>-6.0810810810810816</v>
      </c>
      <c r="AE832" s="44">
        <v>-450</v>
      </c>
      <c r="AF832" s="44">
        <v>215</v>
      </c>
      <c r="AG832" s="44"/>
      <c r="AH832" s="44"/>
      <c r="AJ832" s="281" t="e">
        <f t="shared" si="244"/>
        <v>#N/A</v>
      </c>
    </row>
    <row r="833" spans="1:36" ht="19.5" hidden="1" customHeight="1" outlineLevel="1">
      <c r="A833" s="43" t="s">
        <v>2896</v>
      </c>
      <c r="B833" s="121" t="s">
        <v>1102</v>
      </c>
      <c r="C833" s="44">
        <f t="shared" si="234"/>
        <v>0</v>
      </c>
      <c r="D833" s="44">
        <f t="shared" si="234"/>
        <v>0</v>
      </c>
      <c r="E833" s="44">
        <f t="shared" si="234"/>
        <v>0</v>
      </c>
      <c r="F833" s="44">
        <f t="shared" si="235"/>
        <v>0</v>
      </c>
      <c r="G833" s="44">
        <f t="shared" si="236"/>
        <v>0</v>
      </c>
      <c r="H833" s="131">
        <f t="shared" si="237"/>
        <v>0</v>
      </c>
      <c r="I833" s="44">
        <v>0</v>
      </c>
      <c r="J833" s="44"/>
      <c r="K833" s="44">
        <f t="shared" si="250"/>
        <v>0</v>
      </c>
      <c r="L833" s="44">
        <f t="shared" si="233"/>
        <v>0</v>
      </c>
      <c r="M833" s="44">
        <f t="shared" si="238"/>
        <v>0</v>
      </c>
      <c r="N833" s="131">
        <f t="shared" si="239"/>
        <v>0</v>
      </c>
      <c r="O833" s="44"/>
      <c r="P833" s="44"/>
      <c r="Q833" s="44"/>
      <c r="R833" s="44"/>
      <c r="S833" s="44">
        <f t="shared" si="240"/>
        <v>0</v>
      </c>
      <c r="T833" s="131">
        <f t="shared" si="241"/>
        <v>0</v>
      </c>
      <c r="U833" s="44">
        <v>0</v>
      </c>
      <c r="V833" s="44"/>
      <c r="W833" s="44"/>
      <c r="X833" s="44">
        <v>0</v>
      </c>
      <c r="Y833" s="44">
        <f t="shared" si="242"/>
        <v>0</v>
      </c>
      <c r="Z833" s="131">
        <f t="shared" si="243"/>
        <v>0</v>
      </c>
      <c r="AE833" s="44"/>
      <c r="AF833" s="44"/>
      <c r="AG833" s="44"/>
      <c r="AH833" s="44"/>
      <c r="AJ833" s="281" t="e">
        <f t="shared" si="244"/>
        <v>#N/A</v>
      </c>
    </row>
    <row r="834" spans="1:36" ht="19.5" hidden="1" customHeight="1" outlineLevel="1">
      <c r="A834" s="43" t="s">
        <v>2897</v>
      </c>
      <c r="B834" s="121" t="s">
        <v>1103</v>
      </c>
      <c r="C834" s="44">
        <f t="shared" si="234"/>
        <v>41</v>
      </c>
      <c r="D834" s="44">
        <f t="shared" si="234"/>
        <v>0</v>
      </c>
      <c r="E834" s="44">
        <f t="shared" si="234"/>
        <v>0</v>
      </c>
      <c r="F834" s="44">
        <f t="shared" si="235"/>
        <v>41</v>
      </c>
      <c r="G834" s="44">
        <f t="shared" si="236"/>
        <v>0</v>
      </c>
      <c r="H834" s="131">
        <f t="shared" si="237"/>
        <v>0</v>
      </c>
      <c r="I834" s="44">
        <v>41</v>
      </c>
      <c r="J834" s="44"/>
      <c r="K834" s="44">
        <f t="shared" si="250"/>
        <v>0</v>
      </c>
      <c r="L834" s="44">
        <f t="shared" si="233"/>
        <v>41</v>
      </c>
      <c r="M834" s="44">
        <f t="shared" si="238"/>
        <v>0</v>
      </c>
      <c r="N834" s="131">
        <f t="shared" si="239"/>
        <v>0</v>
      </c>
      <c r="O834" s="44"/>
      <c r="P834" s="44"/>
      <c r="Q834" s="44"/>
      <c r="R834" s="44"/>
      <c r="S834" s="44">
        <f t="shared" si="240"/>
        <v>0</v>
      </c>
      <c r="T834" s="131">
        <f t="shared" si="241"/>
        <v>0</v>
      </c>
      <c r="U834" s="44">
        <v>0</v>
      </c>
      <c r="V834" s="44"/>
      <c r="W834" s="44"/>
      <c r="X834" s="44">
        <v>0</v>
      </c>
      <c r="Y834" s="44">
        <f t="shared" si="242"/>
        <v>0</v>
      </c>
      <c r="Z834" s="131">
        <f t="shared" si="243"/>
        <v>0</v>
      </c>
      <c r="AE834" s="44"/>
      <c r="AF834" s="44"/>
      <c r="AG834" s="44"/>
      <c r="AH834" s="44"/>
      <c r="AJ834" s="281" t="e">
        <f t="shared" si="244"/>
        <v>#N/A</v>
      </c>
    </row>
    <row r="835" spans="1:36" ht="19.5" customHeight="1" collapsed="1">
      <c r="A835" s="39" t="s">
        <v>2898</v>
      </c>
      <c r="B835" s="121" t="s">
        <v>1104</v>
      </c>
      <c r="C835" s="40">
        <f t="shared" si="234"/>
        <v>27941</v>
      </c>
      <c r="D835" s="40">
        <f t="shared" si="234"/>
        <v>2698</v>
      </c>
      <c r="E835" s="40">
        <f t="shared" si="234"/>
        <v>2341</v>
      </c>
      <c r="F835" s="40">
        <f t="shared" si="235"/>
        <v>32980</v>
      </c>
      <c r="G835" s="40">
        <f t="shared" si="236"/>
        <v>5039</v>
      </c>
      <c r="H835" s="129">
        <f t="shared" si="237"/>
        <v>18.034429691134889</v>
      </c>
      <c r="I835" s="40">
        <f>SUM(I836,I862,I890,I918,I929,I940,I946,I953,I960,I964)</f>
        <v>22776</v>
      </c>
      <c r="J835" s="40">
        <f>SUM(J836,J862,J890,J918,J929,J940,J946,J953,J960,J964)</f>
        <v>2150</v>
      </c>
      <c r="K835" s="40">
        <f>SUM(K836,K862,K890,K918,K929,K940,K946,K953,K960,K964)</f>
        <v>2380</v>
      </c>
      <c r="L835" s="40">
        <f>SUM(L836,L862,L890,L918,L929,L940,L946,L953,L960,L964)</f>
        <v>27306</v>
      </c>
      <c r="M835" s="40">
        <f t="shared" si="238"/>
        <v>4530</v>
      </c>
      <c r="N835" s="129">
        <f t="shared" si="239"/>
        <v>19.889357218124342</v>
      </c>
      <c r="O835" s="40">
        <f>SUM(O836,O862,O890,O918,O929,O940,O946,O953,O960,O964)</f>
        <v>0</v>
      </c>
      <c r="P835" s="40">
        <f>SUM(P836,P862,P890,P918,P929,P940,P946,P953,P960,P964)</f>
        <v>0</v>
      </c>
      <c r="Q835" s="40">
        <f>SUM(Q836,Q862,Q890,Q918,Q929,Q940,Q946,Q953,Q960,Q964)</f>
        <v>0</v>
      </c>
      <c r="R835" s="40">
        <f>SUM(R836,R862,R890,R918,R929,R940,R946,R953,R960,R964)</f>
        <v>0</v>
      </c>
      <c r="S835" s="40">
        <f t="shared" si="240"/>
        <v>0</v>
      </c>
      <c r="T835" s="129">
        <f t="shared" si="241"/>
        <v>0</v>
      </c>
      <c r="U835" s="40">
        <f>SUM(U836,U862,U890,U918,U929,U940,U946,U953,U960,U964)</f>
        <v>5165</v>
      </c>
      <c r="V835" s="40">
        <f>SUM(V836,V862,V890,V918,V929,V940,V946,V953,V960,V964)</f>
        <v>548</v>
      </c>
      <c r="W835" s="40">
        <f>SUM(W836,W862,W890,W918,W929,W940,W946,W953,W960,W964)</f>
        <v>-39</v>
      </c>
      <c r="X835" s="40">
        <f>SUM(X836,X862,X890,X918,X929,X940,X946,X953,X960,X964)</f>
        <v>5674</v>
      </c>
      <c r="Y835" s="40">
        <f t="shared" si="242"/>
        <v>509</v>
      </c>
      <c r="Z835" s="129">
        <f t="shared" si="243"/>
        <v>9.8547918683446269</v>
      </c>
      <c r="AE835" s="40">
        <f>SUM(AE836,AE862,AE890,AE918,AE929,AE940,AE946,AE953,AE960,AE964)</f>
        <v>-100</v>
      </c>
      <c r="AF835" s="40">
        <f>SUM(AF836,AF862,AF890,AF918,AF929,AF940,AF946,AF953,AF960,AF964)</f>
        <v>2480</v>
      </c>
      <c r="AG835" s="40">
        <f>SUM(AG836,AG862,AG890,AG918,AG929,AG940,AG946,AG953,AG960,AG964)</f>
        <v>0</v>
      </c>
      <c r="AH835" s="40">
        <f>SUM(AH836,AH862,AH890,AH918,AH929,AH940,AH946,AH953,AH960,AH964)</f>
        <v>0</v>
      </c>
      <c r="AJ835" s="281" t="e">
        <f t="shared" si="244"/>
        <v>#N/A</v>
      </c>
    </row>
    <row r="836" spans="1:36" ht="19.5" hidden="1" customHeight="1" outlineLevel="1" collapsed="1">
      <c r="A836" s="43" t="s">
        <v>2899</v>
      </c>
      <c r="B836" s="121" t="s">
        <v>1105</v>
      </c>
      <c r="C836" s="44">
        <f t="shared" si="234"/>
        <v>13144</v>
      </c>
      <c r="D836" s="44">
        <f t="shared" si="234"/>
        <v>600</v>
      </c>
      <c r="E836" s="44">
        <f t="shared" si="234"/>
        <v>1833</v>
      </c>
      <c r="F836" s="44">
        <f t="shared" si="235"/>
        <v>15577</v>
      </c>
      <c r="G836" s="44">
        <f t="shared" si="236"/>
        <v>2433</v>
      </c>
      <c r="H836" s="131">
        <f t="shared" si="237"/>
        <v>18.510346926354231</v>
      </c>
      <c r="I836" s="44">
        <f>SUM(I837:I861)</f>
        <v>11239</v>
      </c>
      <c r="J836" s="44">
        <f>SUM(J837:J861)</f>
        <v>600</v>
      </c>
      <c r="K836" s="44">
        <f>SUM(K837:K861)</f>
        <v>1841</v>
      </c>
      <c r="L836" s="44">
        <f t="shared" si="233"/>
        <v>13680</v>
      </c>
      <c r="M836" s="44">
        <f t="shared" si="238"/>
        <v>2441</v>
      </c>
      <c r="N836" s="131">
        <f t="shared" si="239"/>
        <v>21.719014147166117</v>
      </c>
      <c r="O836" s="44">
        <f>SUM(O837:O861)</f>
        <v>0</v>
      </c>
      <c r="P836" s="44">
        <f>SUM(P837:P861)</f>
        <v>0</v>
      </c>
      <c r="Q836" s="44">
        <f>SUM(Q837:Q861)</f>
        <v>0</v>
      </c>
      <c r="R836" s="44">
        <f>SUM(R837:R861)</f>
        <v>0</v>
      </c>
      <c r="S836" s="44">
        <f t="shared" si="240"/>
        <v>0</v>
      </c>
      <c r="T836" s="131">
        <f t="shared" si="241"/>
        <v>0</v>
      </c>
      <c r="U836" s="44">
        <f>SUM(U837:U861)</f>
        <v>1905</v>
      </c>
      <c r="V836" s="44">
        <f>SUM(V837:V861)</f>
        <v>0</v>
      </c>
      <c r="W836" s="44">
        <f>SUM(W837:W861)</f>
        <v>-8</v>
      </c>
      <c r="X836" s="44">
        <f>SUM(X837:X861)</f>
        <v>1897</v>
      </c>
      <c r="Y836" s="44">
        <f t="shared" si="242"/>
        <v>-8</v>
      </c>
      <c r="Z836" s="131">
        <f t="shared" si="243"/>
        <v>-0.41994750656167978</v>
      </c>
      <c r="AE836" s="44">
        <f>SUM(AE837:AE861)</f>
        <v>0</v>
      </c>
      <c r="AF836" s="44">
        <f>SUM(AF837:AF861)</f>
        <v>1841</v>
      </c>
      <c r="AG836" s="44">
        <f>SUM(AG837:AG861)</f>
        <v>0</v>
      </c>
      <c r="AH836" s="44">
        <f>SUM(AH837:AH861)</f>
        <v>0</v>
      </c>
      <c r="AJ836" s="281" t="e">
        <f t="shared" si="244"/>
        <v>#N/A</v>
      </c>
    </row>
    <row r="837" spans="1:36" ht="19.5" hidden="1" customHeight="1" outlineLevel="2">
      <c r="A837" s="45" t="s">
        <v>2900</v>
      </c>
      <c r="B837" s="121" t="s">
        <v>706</v>
      </c>
      <c r="C837" s="41">
        <f t="shared" si="234"/>
        <v>1997</v>
      </c>
      <c r="D837" s="41">
        <f t="shared" si="234"/>
        <v>0</v>
      </c>
      <c r="E837" s="41">
        <f t="shared" si="234"/>
        <v>0</v>
      </c>
      <c r="F837" s="41">
        <f t="shared" si="235"/>
        <v>1997</v>
      </c>
      <c r="G837" s="41">
        <f t="shared" si="236"/>
        <v>0</v>
      </c>
      <c r="H837" s="130">
        <f t="shared" si="237"/>
        <v>0</v>
      </c>
      <c r="I837" s="41">
        <v>1854</v>
      </c>
      <c r="J837" s="41"/>
      <c r="K837" s="41">
        <f t="shared" ref="K837:K861" si="251">SUM(AE837:AH837)</f>
        <v>0</v>
      </c>
      <c r="L837" s="41">
        <f t="shared" ref="L837:L900" si="252">SUM(I837:K837)</f>
        <v>1854</v>
      </c>
      <c r="M837" s="41">
        <f t="shared" si="238"/>
        <v>0</v>
      </c>
      <c r="N837" s="130">
        <f t="shared" si="239"/>
        <v>0</v>
      </c>
      <c r="O837" s="41"/>
      <c r="P837" s="41"/>
      <c r="Q837" s="41"/>
      <c r="R837" s="41"/>
      <c r="S837" s="41">
        <f t="shared" si="240"/>
        <v>0</v>
      </c>
      <c r="T837" s="130">
        <f t="shared" si="241"/>
        <v>0</v>
      </c>
      <c r="U837" s="46">
        <f>160-17</f>
        <v>143</v>
      </c>
      <c r="V837" s="41"/>
      <c r="W837" s="41"/>
      <c r="X837" s="46">
        <v>143</v>
      </c>
      <c r="Y837" s="41">
        <f t="shared" si="242"/>
        <v>0</v>
      </c>
      <c r="Z837" s="130">
        <f t="shared" si="243"/>
        <v>0</v>
      </c>
      <c r="AE837" s="41"/>
      <c r="AF837" s="41"/>
      <c r="AG837" s="41"/>
      <c r="AH837" s="41"/>
      <c r="AJ837" s="281" t="e">
        <f t="shared" si="244"/>
        <v>#N/A</v>
      </c>
    </row>
    <row r="838" spans="1:36" ht="19.5" hidden="1" customHeight="1" outlineLevel="2">
      <c r="A838" s="45" t="s">
        <v>2901</v>
      </c>
      <c r="B838" s="121" t="s">
        <v>718</v>
      </c>
      <c r="C838" s="41">
        <f t="shared" si="234"/>
        <v>116</v>
      </c>
      <c r="D838" s="41">
        <f t="shared" si="234"/>
        <v>0</v>
      </c>
      <c r="E838" s="41">
        <f t="shared" si="234"/>
        <v>0</v>
      </c>
      <c r="F838" s="41">
        <f t="shared" si="235"/>
        <v>116</v>
      </c>
      <c r="G838" s="41">
        <f t="shared" si="236"/>
        <v>0</v>
      </c>
      <c r="H838" s="130">
        <f t="shared" si="237"/>
        <v>0</v>
      </c>
      <c r="I838" s="41">
        <v>23</v>
      </c>
      <c r="J838" s="41"/>
      <c r="K838" s="41">
        <f t="shared" si="251"/>
        <v>0</v>
      </c>
      <c r="L838" s="41">
        <f t="shared" si="252"/>
        <v>23</v>
      </c>
      <c r="M838" s="41">
        <f t="shared" si="238"/>
        <v>0</v>
      </c>
      <c r="N838" s="130">
        <f t="shared" si="239"/>
        <v>0</v>
      </c>
      <c r="O838" s="41"/>
      <c r="P838" s="41"/>
      <c r="Q838" s="41"/>
      <c r="R838" s="41"/>
      <c r="S838" s="41">
        <f t="shared" si="240"/>
        <v>0</v>
      </c>
      <c r="T838" s="130">
        <f t="shared" si="241"/>
        <v>0</v>
      </c>
      <c r="U838" s="41">
        <v>93</v>
      </c>
      <c r="V838" s="41"/>
      <c r="W838" s="41"/>
      <c r="X838" s="41">
        <v>93</v>
      </c>
      <c r="Y838" s="41">
        <f t="shared" si="242"/>
        <v>0</v>
      </c>
      <c r="Z838" s="130">
        <f t="shared" si="243"/>
        <v>0</v>
      </c>
      <c r="AE838" s="41"/>
      <c r="AF838" s="41"/>
      <c r="AG838" s="41"/>
      <c r="AH838" s="41"/>
      <c r="AJ838" s="281" t="e">
        <f t="shared" si="244"/>
        <v>#N/A</v>
      </c>
    </row>
    <row r="839" spans="1:36" ht="19.5" hidden="1" customHeight="1" outlineLevel="2">
      <c r="A839" s="45" t="s">
        <v>2902</v>
      </c>
      <c r="B839" s="121" t="s">
        <v>719</v>
      </c>
      <c r="C839" s="41">
        <f t="shared" ref="C839:E902" si="253">I839+O839+U839</f>
        <v>37</v>
      </c>
      <c r="D839" s="41">
        <f t="shared" si="253"/>
        <v>0</v>
      </c>
      <c r="E839" s="41">
        <f t="shared" si="253"/>
        <v>0</v>
      </c>
      <c r="F839" s="41">
        <f t="shared" ref="F839:F902" si="254">L839+R839+X839</f>
        <v>37</v>
      </c>
      <c r="G839" s="41">
        <f t="shared" ref="G839:G902" si="255">F839-C839</f>
        <v>0</v>
      </c>
      <c r="H839" s="130">
        <f t="shared" ref="H839:H902" si="256">IF(C839=0,0,G839/C839*100)</f>
        <v>0</v>
      </c>
      <c r="I839" s="41">
        <v>37</v>
      </c>
      <c r="J839" s="41"/>
      <c r="K839" s="41">
        <f t="shared" si="251"/>
        <v>0</v>
      </c>
      <c r="L839" s="41">
        <f t="shared" si="252"/>
        <v>37</v>
      </c>
      <c r="M839" s="41">
        <f t="shared" ref="M839:M902" si="257">L839-I839</f>
        <v>0</v>
      </c>
      <c r="N839" s="130">
        <f t="shared" ref="N839:N902" si="258">IF(I839=0,0,M839/I839*100)</f>
        <v>0</v>
      </c>
      <c r="O839" s="41"/>
      <c r="P839" s="41"/>
      <c r="Q839" s="41"/>
      <c r="R839" s="41"/>
      <c r="S839" s="41">
        <f t="shared" ref="S839:S902" si="259">R839-O839</f>
        <v>0</v>
      </c>
      <c r="T839" s="130">
        <f t="shared" ref="T839:T902" si="260">IF(O839=0,0,S839/O839*100)</f>
        <v>0</v>
      </c>
      <c r="U839" s="41"/>
      <c r="V839" s="41"/>
      <c r="W839" s="41"/>
      <c r="X839" s="41"/>
      <c r="Y839" s="41">
        <f t="shared" ref="Y839:Y902" si="261">X839-U839</f>
        <v>0</v>
      </c>
      <c r="Z839" s="130">
        <f t="shared" ref="Z839:Z902" si="262">IF(U839=0,0,Y839/U839*100)</f>
        <v>0</v>
      </c>
      <c r="AE839" s="41"/>
      <c r="AF839" s="41"/>
      <c r="AG839" s="41"/>
      <c r="AH839" s="41"/>
      <c r="AJ839" s="281" t="e">
        <f t="shared" ref="AJ839:AJ902" si="263">VLOOKUP($A839,$A$1374:$F$2703,3,FALSE)</f>
        <v>#N/A</v>
      </c>
    </row>
    <row r="840" spans="1:36" ht="19.5" hidden="1" customHeight="1" outlineLevel="2">
      <c r="A840" s="45" t="s">
        <v>2903</v>
      </c>
      <c r="B840" s="121" t="s">
        <v>503</v>
      </c>
      <c r="C840" s="41">
        <f t="shared" si="253"/>
        <v>1468</v>
      </c>
      <c r="D840" s="41">
        <f t="shared" si="253"/>
        <v>0</v>
      </c>
      <c r="E840" s="41">
        <f t="shared" si="253"/>
        <v>0</v>
      </c>
      <c r="F840" s="41">
        <f t="shared" si="254"/>
        <v>1468</v>
      </c>
      <c r="G840" s="41">
        <f t="shared" si="255"/>
        <v>0</v>
      </c>
      <c r="H840" s="130">
        <f t="shared" si="256"/>
        <v>0</v>
      </c>
      <c r="I840" s="41">
        <v>1468</v>
      </c>
      <c r="J840" s="41"/>
      <c r="K840" s="41">
        <f t="shared" si="251"/>
        <v>0</v>
      </c>
      <c r="L840" s="41">
        <f t="shared" si="252"/>
        <v>1468</v>
      </c>
      <c r="M840" s="41">
        <f t="shared" si="257"/>
        <v>0</v>
      </c>
      <c r="N840" s="130">
        <f t="shared" si="258"/>
        <v>0</v>
      </c>
      <c r="O840" s="41"/>
      <c r="P840" s="41"/>
      <c r="Q840" s="41"/>
      <c r="R840" s="41"/>
      <c r="S840" s="41">
        <f t="shared" si="259"/>
        <v>0</v>
      </c>
      <c r="T840" s="130">
        <f t="shared" si="260"/>
        <v>0</v>
      </c>
      <c r="U840" s="41"/>
      <c r="V840" s="41"/>
      <c r="W840" s="41"/>
      <c r="X840" s="41"/>
      <c r="Y840" s="41">
        <f t="shared" si="261"/>
        <v>0</v>
      </c>
      <c r="Z840" s="130">
        <f t="shared" si="262"/>
        <v>0</v>
      </c>
      <c r="AE840" s="41"/>
      <c r="AF840" s="41"/>
      <c r="AG840" s="41"/>
      <c r="AH840" s="41"/>
      <c r="AJ840" s="281">
        <f t="shared" si="263"/>
        <v>-11</v>
      </c>
    </row>
    <row r="841" spans="1:36" ht="19.5" hidden="1" customHeight="1" outlineLevel="2">
      <c r="A841" s="45" t="s">
        <v>2904</v>
      </c>
      <c r="B841" s="121" t="s">
        <v>1106</v>
      </c>
      <c r="C841" s="41">
        <f t="shared" si="253"/>
        <v>0</v>
      </c>
      <c r="D841" s="41">
        <f t="shared" si="253"/>
        <v>0</v>
      </c>
      <c r="E841" s="41">
        <f t="shared" si="253"/>
        <v>0</v>
      </c>
      <c r="F841" s="41">
        <f t="shared" si="254"/>
        <v>0</v>
      </c>
      <c r="G841" s="41">
        <f t="shared" si="255"/>
        <v>0</v>
      </c>
      <c r="H841" s="130">
        <f t="shared" si="256"/>
        <v>0</v>
      </c>
      <c r="I841" s="41">
        <v>0</v>
      </c>
      <c r="J841" s="41"/>
      <c r="K841" s="41">
        <f t="shared" si="251"/>
        <v>0</v>
      </c>
      <c r="L841" s="41">
        <f t="shared" si="252"/>
        <v>0</v>
      </c>
      <c r="M841" s="41">
        <f t="shared" si="257"/>
        <v>0</v>
      </c>
      <c r="N841" s="130">
        <f t="shared" si="258"/>
        <v>0</v>
      </c>
      <c r="O841" s="41"/>
      <c r="P841" s="41"/>
      <c r="Q841" s="41"/>
      <c r="R841" s="41"/>
      <c r="S841" s="41">
        <f t="shared" si="259"/>
        <v>0</v>
      </c>
      <c r="T841" s="130">
        <f t="shared" si="260"/>
        <v>0</v>
      </c>
      <c r="U841" s="41"/>
      <c r="V841" s="41"/>
      <c r="W841" s="41"/>
      <c r="X841" s="41"/>
      <c r="Y841" s="41">
        <f t="shared" si="261"/>
        <v>0</v>
      </c>
      <c r="Z841" s="130">
        <f t="shared" si="262"/>
        <v>0</v>
      </c>
      <c r="AE841" s="41"/>
      <c r="AF841" s="41"/>
      <c r="AG841" s="41"/>
      <c r="AH841" s="41"/>
      <c r="AJ841" s="281" t="e">
        <f t="shared" si="263"/>
        <v>#N/A</v>
      </c>
    </row>
    <row r="842" spans="1:36" ht="19.5" hidden="1" customHeight="1" outlineLevel="2">
      <c r="A842" s="45" t="s">
        <v>2905</v>
      </c>
      <c r="B842" s="121" t="s">
        <v>1107</v>
      </c>
      <c r="C842" s="41">
        <f t="shared" si="253"/>
        <v>1574</v>
      </c>
      <c r="D842" s="41">
        <f t="shared" si="253"/>
        <v>0</v>
      </c>
      <c r="E842" s="41">
        <f t="shared" si="253"/>
        <v>0</v>
      </c>
      <c r="F842" s="41">
        <f t="shared" si="254"/>
        <v>1574</v>
      </c>
      <c r="G842" s="41">
        <f t="shared" si="255"/>
        <v>0</v>
      </c>
      <c r="H842" s="130">
        <f t="shared" si="256"/>
        <v>0</v>
      </c>
      <c r="I842" s="41">
        <v>1561</v>
      </c>
      <c r="J842" s="41"/>
      <c r="K842" s="41">
        <f t="shared" si="251"/>
        <v>0</v>
      </c>
      <c r="L842" s="41">
        <f t="shared" si="252"/>
        <v>1561</v>
      </c>
      <c r="M842" s="41">
        <f t="shared" si="257"/>
        <v>0</v>
      </c>
      <c r="N842" s="130">
        <f t="shared" si="258"/>
        <v>0</v>
      </c>
      <c r="O842" s="41"/>
      <c r="P842" s="41"/>
      <c r="Q842" s="41"/>
      <c r="R842" s="41"/>
      <c r="S842" s="41">
        <f t="shared" si="259"/>
        <v>0</v>
      </c>
      <c r="T842" s="130">
        <f t="shared" si="260"/>
        <v>0</v>
      </c>
      <c r="U842" s="41">
        <v>13</v>
      </c>
      <c r="V842" s="41"/>
      <c r="W842" s="41"/>
      <c r="X842" s="41">
        <v>13</v>
      </c>
      <c r="Y842" s="41">
        <f t="shared" si="261"/>
        <v>0</v>
      </c>
      <c r="Z842" s="130">
        <f t="shared" si="262"/>
        <v>0</v>
      </c>
      <c r="AE842" s="41"/>
      <c r="AF842" s="41"/>
      <c r="AG842" s="41"/>
      <c r="AH842" s="41"/>
      <c r="AJ842" s="281" t="e">
        <f t="shared" si="263"/>
        <v>#N/A</v>
      </c>
    </row>
    <row r="843" spans="1:36" ht="19.5" hidden="1" customHeight="1" outlineLevel="2">
      <c r="A843" s="45" t="s">
        <v>2906</v>
      </c>
      <c r="B843" s="121" t="s">
        <v>1108</v>
      </c>
      <c r="C843" s="41">
        <f t="shared" si="253"/>
        <v>377</v>
      </c>
      <c r="D843" s="41">
        <f t="shared" si="253"/>
        <v>0</v>
      </c>
      <c r="E843" s="41">
        <f t="shared" si="253"/>
        <v>-12</v>
      </c>
      <c r="F843" s="41">
        <f t="shared" si="254"/>
        <v>365</v>
      </c>
      <c r="G843" s="41">
        <f t="shared" si="255"/>
        <v>-12</v>
      </c>
      <c r="H843" s="130">
        <f t="shared" si="256"/>
        <v>-3.183023872679045</v>
      </c>
      <c r="I843" s="41">
        <v>334</v>
      </c>
      <c r="J843" s="41"/>
      <c r="K843" s="41">
        <f t="shared" si="251"/>
        <v>0</v>
      </c>
      <c r="L843" s="41">
        <f t="shared" si="252"/>
        <v>334</v>
      </c>
      <c r="M843" s="41">
        <f t="shared" si="257"/>
        <v>0</v>
      </c>
      <c r="N843" s="130">
        <f t="shared" si="258"/>
        <v>0</v>
      </c>
      <c r="O843" s="41"/>
      <c r="P843" s="41"/>
      <c r="Q843" s="41"/>
      <c r="R843" s="41"/>
      <c r="S843" s="41">
        <f t="shared" si="259"/>
        <v>0</v>
      </c>
      <c r="T843" s="130">
        <f t="shared" si="260"/>
        <v>0</v>
      </c>
      <c r="U843" s="41">
        <v>43</v>
      </c>
      <c r="V843" s="41"/>
      <c r="W843" s="41">
        <v>-12</v>
      </c>
      <c r="X843" s="41">
        <v>31</v>
      </c>
      <c r="Y843" s="41">
        <f t="shared" si="261"/>
        <v>-12</v>
      </c>
      <c r="Z843" s="130">
        <f t="shared" si="262"/>
        <v>-27.906976744186046</v>
      </c>
      <c r="AE843" s="41"/>
      <c r="AF843" s="41"/>
      <c r="AG843" s="41"/>
      <c r="AH843" s="41"/>
      <c r="AJ843" s="281">
        <f t="shared" si="263"/>
        <v>-10</v>
      </c>
    </row>
    <row r="844" spans="1:36" ht="19.5" hidden="1" customHeight="1" outlineLevel="2">
      <c r="A844" s="45" t="s">
        <v>2907</v>
      </c>
      <c r="B844" s="121" t="s">
        <v>1109</v>
      </c>
      <c r="C844" s="41">
        <f t="shared" si="253"/>
        <v>547</v>
      </c>
      <c r="D844" s="41">
        <f t="shared" si="253"/>
        <v>0</v>
      </c>
      <c r="E844" s="41">
        <f t="shared" si="253"/>
        <v>2</v>
      </c>
      <c r="F844" s="41">
        <f t="shared" si="254"/>
        <v>549</v>
      </c>
      <c r="G844" s="41">
        <f t="shared" si="255"/>
        <v>2</v>
      </c>
      <c r="H844" s="130">
        <f t="shared" si="256"/>
        <v>0.3656307129798903</v>
      </c>
      <c r="I844" s="41">
        <v>537</v>
      </c>
      <c r="J844" s="41"/>
      <c r="K844" s="41">
        <f t="shared" si="251"/>
        <v>0</v>
      </c>
      <c r="L844" s="41">
        <f t="shared" si="252"/>
        <v>537</v>
      </c>
      <c r="M844" s="41">
        <f t="shared" si="257"/>
        <v>0</v>
      </c>
      <c r="N844" s="130">
        <f t="shared" si="258"/>
        <v>0</v>
      </c>
      <c r="O844" s="41"/>
      <c r="P844" s="41"/>
      <c r="Q844" s="41"/>
      <c r="R844" s="41"/>
      <c r="S844" s="41">
        <f t="shared" si="259"/>
        <v>0</v>
      </c>
      <c r="T844" s="130">
        <f t="shared" si="260"/>
        <v>0</v>
      </c>
      <c r="U844" s="41">
        <v>10</v>
      </c>
      <c r="V844" s="41"/>
      <c r="W844" s="41">
        <v>2</v>
      </c>
      <c r="X844" s="41">
        <v>12</v>
      </c>
      <c r="Y844" s="41">
        <f t="shared" si="261"/>
        <v>2</v>
      </c>
      <c r="Z844" s="130">
        <f t="shared" si="262"/>
        <v>20</v>
      </c>
      <c r="AE844" s="41"/>
      <c r="AF844" s="41"/>
      <c r="AG844" s="41"/>
      <c r="AH844" s="41"/>
      <c r="AJ844" s="281" t="e">
        <f t="shared" si="263"/>
        <v>#N/A</v>
      </c>
    </row>
    <row r="845" spans="1:36" ht="19.5" hidden="1" customHeight="1" outlineLevel="2">
      <c r="A845" s="45" t="s">
        <v>2082</v>
      </c>
      <c r="B845" s="121" t="s">
        <v>1110</v>
      </c>
      <c r="C845" s="41">
        <f t="shared" si="253"/>
        <v>1598</v>
      </c>
      <c r="D845" s="41">
        <f t="shared" si="253"/>
        <v>0</v>
      </c>
      <c r="E845" s="41">
        <f t="shared" si="253"/>
        <v>-12</v>
      </c>
      <c r="F845" s="41">
        <f t="shared" si="254"/>
        <v>1586</v>
      </c>
      <c r="G845" s="41">
        <f t="shared" si="255"/>
        <v>-12</v>
      </c>
      <c r="H845" s="130">
        <f t="shared" si="256"/>
        <v>-0.75093867334167708</v>
      </c>
      <c r="I845" s="41">
        <v>1598</v>
      </c>
      <c r="J845" s="41"/>
      <c r="K845" s="41">
        <f t="shared" si="251"/>
        <v>-12</v>
      </c>
      <c r="L845" s="41">
        <f t="shared" si="252"/>
        <v>1586</v>
      </c>
      <c r="M845" s="41">
        <f t="shared" si="257"/>
        <v>-12</v>
      </c>
      <c r="N845" s="130">
        <f t="shared" si="258"/>
        <v>-0.75093867334167708</v>
      </c>
      <c r="O845" s="41"/>
      <c r="P845" s="41"/>
      <c r="Q845" s="41"/>
      <c r="R845" s="41"/>
      <c r="S845" s="41">
        <f t="shared" si="259"/>
        <v>0</v>
      </c>
      <c r="T845" s="130">
        <f t="shared" si="260"/>
        <v>0</v>
      </c>
      <c r="U845" s="41"/>
      <c r="V845" s="41"/>
      <c r="W845" s="41">
        <v>0</v>
      </c>
      <c r="X845" s="41"/>
      <c r="Y845" s="41">
        <f t="shared" si="261"/>
        <v>0</v>
      </c>
      <c r="Z845" s="130">
        <f t="shared" si="262"/>
        <v>0</v>
      </c>
      <c r="AE845" s="41"/>
      <c r="AF845" s="41">
        <v>-9</v>
      </c>
      <c r="AG845" s="41"/>
      <c r="AH845" s="41">
        <v>-3</v>
      </c>
      <c r="AJ845" s="281">
        <f t="shared" si="263"/>
        <v>-2</v>
      </c>
    </row>
    <row r="846" spans="1:36" ht="19.5" hidden="1" customHeight="1" outlineLevel="2">
      <c r="A846" s="45" t="s">
        <v>2908</v>
      </c>
      <c r="B846" s="121" t="s">
        <v>1111</v>
      </c>
      <c r="C846" s="41">
        <f t="shared" si="253"/>
        <v>23</v>
      </c>
      <c r="D846" s="41">
        <f t="shared" si="253"/>
        <v>0</v>
      </c>
      <c r="E846" s="41">
        <f t="shared" si="253"/>
        <v>0</v>
      </c>
      <c r="F846" s="41">
        <f t="shared" si="254"/>
        <v>23</v>
      </c>
      <c r="G846" s="41">
        <f t="shared" si="255"/>
        <v>0</v>
      </c>
      <c r="H846" s="130">
        <f t="shared" si="256"/>
        <v>0</v>
      </c>
      <c r="I846" s="41">
        <v>23</v>
      </c>
      <c r="J846" s="41"/>
      <c r="K846" s="41">
        <f t="shared" si="251"/>
        <v>0</v>
      </c>
      <c r="L846" s="41">
        <f t="shared" si="252"/>
        <v>23</v>
      </c>
      <c r="M846" s="41">
        <f t="shared" si="257"/>
        <v>0</v>
      </c>
      <c r="N846" s="130">
        <f t="shared" si="258"/>
        <v>0</v>
      </c>
      <c r="O846" s="41"/>
      <c r="P846" s="41"/>
      <c r="Q846" s="41"/>
      <c r="R846" s="41"/>
      <c r="S846" s="41">
        <f t="shared" si="259"/>
        <v>0</v>
      </c>
      <c r="T846" s="130">
        <f t="shared" si="260"/>
        <v>0</v>
      </c>
      <c r="U846" s="41"/>
      <c r="V846" s="41"/>
      <c r="W846" s="41">
        <v>0</v>
      </c>
      <c r="X846" s="41"/>
      <c r="Y846" s="41">
        <f t="shared" si="261"/>
        <v>0</v>
      </c>
      <c r="Z846" s="130">
        <f t="shared" si="262"/>
        <v>0</v>
      </c>
      <c r="AE846" s="41"/>
      <c r="AF846" s="41"/>
      <c r="AG846" s="41"/>
      <c r="AH846" s="41"/>
      <c r="AJ846" s="281" t="e">
        <f t="shared" si="263"/>
        <v>#N/A</v>
      </c>
    </row>
    <row r="847" spans="1:36" ht="19.5" hidden="1" customHeight="1" outlineLevel="2">
      <c r="A847" s="45" t="s">
        <v>2909</v>
      </c>
      <c r="B847" s="121" t="s">
        <v>1112</v>
      </c>
      <c r="C847" s="41">
        <f t="shared" si="253"/>
        <v>307</v>
      </c>
      <c r="D847" s="41">
        <f t="shared" si="253"/>
        <v>0</v>
      </c>
      <c r="E847" s="41">
        <f t="shared" si="253"/>
        <v>0</v>
      </c>
      <c r="F847" s="41">
        <f t="shared" si="254"/>
        <v>307</v>
      </c>
      <c r="G847" s="41">
        <f t="shared" si="255"/>
        <v>0</v>
      </c>
      <c r="H847" s="130">
        <f t="shared" si="256"/>
        <v>0</v>
      </c>
      <c r="I847" s="41">
        <v>207</v>
      </c>
      <c r="J847" s="41"/>
      <c r="K847" s="41">
        <f t="shared" si="251"/>
        <v>0</v>
      </c>
      <c r="L847" s="41">
        <f t="shared" si="252"/>
        <v>207</v>
      </c>
      <c r="M847" s="41">
        <f t="shared" si="257"/>
        <v>0</v>
      </c>
      <c r="N847" s="130">
        <f t="shared" si="258"/>
        <v>0</v>
      </c>
      <c r="O847" s="41"/>
      <c r="P847" s="41"/>
      <c r="Q847" s="41"/>
      <c r="R847" s="41"/>
      <c r="S847" s="41">
        <f t="shared" si="259"/>
        <v>0</v>
      </c>
      <c r="T847" s="130">
        <f t="shared" si="260"/>
        <v>0</v>
      </c>
      <c r="U847" s="231">
        <v>100</v>
      </c>
      <c r="V847" s="231"/>
      <c r="W847" s="231">
        <v>0</v>
      </c>
      <c r="X847" s="231">
        <v>100</v>
      </c>
      <c r="Y847" s="41">
        <f t="shared" si="261"/>
        <v>0</v>
      </c>
      <c r="Z847" s="130">
        <f t="shared" si="262"/>
        <v>0</v>
      </c>
      <c r="AE847" s="41"/>
      <c r="AF847" s="41"/>
      <c r="AG847" s="41"/>
      <c r="AH847" s="41"/>
      <c r="AJ847" s="281" t="e">
        <f t="shared" si="263"/>
        <v>#N/A</v>
      </c>
    </row>
    <row r="848" spans="1:36" ht="19.5" hidden="1" customHeight="1" outlineLevel="2">
      <c r="A848" s="45" t="s">
        <v>2910</v>
      </c>
      <c r="B848" s="121" t="s">
        <v>1113</v>
      </c>
      <c r="C848" s="41">
        <f t="shared" si="253"/>
        <v>0</v>
      </c>
      <c r="D848" s="41">
        <f t="shared" si="253"/>
        <v>0</v>
      </c>
      <c r="E848" s="41">
        <f t="shared" si="253"/>
        <v>0</v>
      </c>
      <c r="F848" s="41">
        <f t="shared" si="254"/>
        <v>0</v>
      </c>
      <c r="G848" s="41">
        <f t="shared" si="255"/>
        <v>0</v>
      </c>
      <c r="H848" s="130">
        <f t="shared" si="256"/>
        <v>0</v>
      </c>
      <c r="I848" s="41">
        <v>0</v>
      </c>
      <c r="J848" s="41"/>
      <c r="K848" s="41">
        <f t="shared" si="251"/>
        <v>0</v>
      </c>
      <c r="L848" s="41">
        <f t="shared" si="252"/>
        <v>0</v>
      </c>
      <c r="M848" s="41">
        <f t="shared" si="257"/>
        <v>0</v>
      </c>
      <c r="N848" s="130">
        <f t="shared" si="258"/>
        <v>0</v>
      </c>
      <c r="O848" s="41"/>
      <c r="P848" s="41"/>
      <c r="Q848" s="41"/>
      <c r="R848" s="41"/>
      <c r="S848" s="41">
        <f t="shared" si="259"/>
        <v>0</v>
      </c>
      <c r="T848" s="130">
        <f t="shared" si="260"/>
        <v>0</v>
      </c>
      <c r="U848" s="231"/>
      <c r="V848" s="231"/>
      <c r="W848" s="231">
        <v>0</v>
      </c>
      <c r="X848" s="231"/>
      <c r="Y848" s="41">
        <f t="shared" si="261"/>
        <v>0</v>
      </c>
      <c r="Z848" s="130">
        <f t="shared" si="262"/>
        <v>0</v>
      </c>
      <c r="AE848" s="41"/>
      <c r="AF848" s="41"/>
      <c r="AG848" s="41"/>
      <c r="AH848" s="41"/>
      <c r="AJ848" s="281" t="e">
        <f t="shared" si="263"/>
        <v>#N/A</v>
      </c>
    </row>
    <row r="849" spans="1:36" ht="19.5" hidden="1" customHeight="1" outlineLevel="2">
      <c r="A849" s="45" t="s">
        <v>2911</v>
      </c>
      <c r="B849" s="121" t="s">
        <v>1114</v>
      </c>
      <c r="C849" s="41">
        <f t="shared" si="253"/>
        <v>27</v>
      </c>
      <c r="D849" s="41">
        <f t="shared" si="253"/>
        <v>0</v>
      </c>
      <c r="E849" s="41">
        <f t="shared" si="253"/>
        <v>0</v>
      </c>
      <c r="F849" s="41">
        <f t="shared" si="254"/>
        <v>27</v>
      </c>
      <c r="G849" s="41">
        <f t="shared" si="255"/>
        <v>0</v>
      </c>
      <c r="H849" s="130">
        <f t="shared" si="256"/>
        <v>0</v>
      </c>
      <c r="I849" s="41">
        <v>27</v>
      </c>
      <c r="J849" s="41"/>
      <c r="K849" s="41">
        <f t="shared" si="251"/>
        <v>0</v>
      </c>
      <c r="L849" s="41">
        <f t="shared" si="252"/>
        <v>27</v>
      </c>
      <c r="M849" s="41">
        <f t="shared" si="257"/>
        <v>0</v>
      </c>
      <c r="N849" s="130">
        <f t="shared" si="258"/>
        <v>0</v>
      </c>
      <c r="O849" s="41"/>
      <c r="P849" s="41"/>
      <c r="Q849" s="41"/>
      <c r="R849" s="41"/>
      <c r="S849" s="41">
        <f t="shared" si="259"/>
        <v>0</v>
      </c>
      <c r="T849" s="130">
        <f t="shared" si="260"/>
        <v>0</v>
      </c>
      <c r="U849" s="231"/>
      <c r="V849" s="231"/>
      <c r="W849" s="231">
        <v>0</v>
      </c>
      <c r="X849" s="231"/>
      <c r="Y849" s="41">
        <f t="shared" si="261"/>
        <v>0</v>
      </c>
      <c r="Z849" s="130">
        <f t="shared" si="262"/>
        <v>0</v>
      </c>
      <c r="AE849" s="41"/>
      <c r="AF849" s="41"/>
      <c r="AG849" s="41"/>
      <c r="AH849" s="41"/>
      <c r="AJ849" s="281" t="e">
        <f t="shared" si="263"/>
        <v>#N/A</v>
      </c>
    </row>
    <row r="850" spans="1:36" ht="19.5" hidden="1" customHeight="1" outlineLevel="2">
      <c r="A850" s="45" t="s">
        <v>2912</v>
      </c>
      <c r="B850" s="121" t="s">
        <v>1115</v>
      </c>
      <c r="C850" s="41">
        <f t="shared" si="253"/>
        <v>1050</v>
      </c>
      <c r="D850" s="41">
        <f t="shared" si="253"/>
        <v>0</v>
      </c>
      <c r="E850" s="41">
        <f t="shared" si="253"/>
        <v>0</v>
      </c>
      <c r="F850" s="41">
        <f t="shared" si="254"/>
        <v>1050</v>
      </c>
      <c r="G850" s="41">
        <f t="shared" si="255"/>
        <v>0</v>
      </c>
      <c r="H850" s="130">
        <f t="shared" si="256"/>
        <v>0</v>
      </c>
      <c r="I850" s="41">
        <v>1050</v>
      </c>
      <c r="J850" s="41"/>
      <c r="K850" s="41">
        <f t="shared" si="251"/>
        <v>0</v>
      </c>
      <c r="L850" s="41">
        <f t="shared" si="252"/>
        <v>1050</v>
      </c>
      <c r="M850" s="41">
        <f t="shared" si="257"/>
        <v>0</v>
      </c>
      <c r="N850" s="130">
        <f t="shared" si="258"/>
        <v>0</v>
      </c>
      <c r="O850" s="41"/>
      <c r="P850" s="41"/>
      <c r="Q850" s="41"/>
      <c r="R850" s="41"/>
      <c r="S850" s="41">
        <f t="shared" si="259"/>
        <v>0</v>
      </c>
      <c r="T850" s="130">
        <f t="shared" si="260"/>
        <v>0</v>
      </c>
      <c r="U850" s="231"/>
      <c r="V850" s="231"/>
      <c r="W850" s="231">
        <v>0</v>
      </c>
      <c r="X850" s="231"/>
      <c r="Y850" s="41">
        <f t="shared" si="261"/>
        <v>0</v>
      </c>
      <c r="Z850" s="130">
        <f t="shared" si="262"/>
        <v>0</v>
      </c>
      <c r="AE850" s="41"/>
      <c r="AF850" s="41"/>
      <c r="AG850" s="41"/>
      <c r="AH850" s="41"/>
      <c r="AJ850" s="281" t="e">
        <f t="shared" si="263"/>
        <v>#N/A</v>
      </c>
    </row>
    <row r="851" spans="1:36" ht="19.5" hidden="1" customHeight="1" outlineLevel="2">
      <c r="A851" s="45" t="s">
        <v>2913</v>
      </c>
      <c r="B851" s="121" t="s">
        <v>1116</v>
      </c>
      <c r="C851" s="41">
        <f t="shared" si="253"/>
        <v>0</v>
      </c>
      <c r="D851" s="41">
        <f t="shared" si="253"/>
        <v>0</v>
      </c>
      <c r="E851" s="41">
        <f t="shared" si="253"/>
        <v>0</v>
      </c>
      <c r="F851" s="41">
        <f t="shared" si="254"/>
        <v>0</v>
      </c>
      <c r="G851" s="41">
        <f t="shared" si="255"/>
        <v>0</v>
      </c>
      <c r="H851" s="130">
        <f t="shared" si="256"/>
        <v>0</v>
      </c>
      <c r="I851" s="41">
        <v>0</v>
      </c>
      <c r="J851" s="41"/>
      <c r="K851" s="41">
        <f t="shared" si="251"/>
        <v>0</v>
      </c>
      <c r="L851" s="41">
        <f t="shared" si="252"/>
        <v>0</v>
      </c>
      <c r="M851" s="41">
        <f t="shared" si="257"/>
        <v>0</v>
      </c>
      <c r="N851" s="130">
        <f t="shared" si="258"/>
        <v>0</v>
      </c>
      <c r="O851" s="41"/>
      <c r="P851" s="41"/>
      <c r="Q851" s="41"/>
      <c r="R851" s="41"/>
      <c r="S851" s="41">
        <f t="shared" si="259"/>
        <v>0</v>
      </c>
      <c r="T851" s="130">
        <f t="shared" si="260"/>
        <v>0</v>
      </c>
      <c r="U851" s="231"/>
      <c r="V851" s="231"/>
      <c r="W851" s="231">
        <v>0</v>
      </c>
      <c r="X851" s="231"/>
      <c r="Y851" s="41">
        <f t="shared" si="261"/>
        <v>0</v>
      </c>
      <c r="Z851" s="130">
        <f t="shared" si="262"/>
        <v>0</v>
      </c>
      <c r="AE851" s="41"/>
      <c r="AF851" s="41"/>
      <c r="AG851" s="41"/>
      <c r="AH851" s="41"/>
      <c r="AJ851" s="281" t="e">
        <f t="shared" si="263"/>
        <v>#N/A</v>
      </c>
    </row>
    <row r="852" spans="1:36" ht="19.5" hidden="1" customHeight="1" outlineLevel="2">
      <c r="A852" s="45" t="s">
        <v>2914</v>
      </c>
      <c r="B852" s="121" t="s">
        <v>1117</v>
      </c>
      <c r="C852" s="41">
        <f t="shared" si="253"/>
        <v>935</v>
      </c>
      <c r="D852" s="41">
        <f t="shared" si="253"/>
        <v>0</v>
      </c>
      <c r="E852" s="41">
        <f t="shared" si="253"/>
        <v>28</v>
      </c>
      <c r="F852" s="41">
        <f t="shared" si="254"/>
        <v>963</v>
      </c>
      <c r="G852" s="41">
        <f t="shared" si="255"/>
        <v>28</v>
      </c>
      <c r="H852" s="130">
        <f t="shared" si="256"/>
        <v>2.9946524064171123</v>
      </c>
      <c r="I852" s="41">
        <v>26</v>
      </c>
      <c r="J852" s="41"/>
      <c r="K852" s="41">
        <f t="shared" si="251"/>
        <v>0</v>
      </c>
      <c r="L852" s="41">
        <f t="shared" si="252"/>
        <v>26</v>
      </c>
      <c r="M852" s="41">
        <f t="shared" si="257"/>
        <v>0</v>
      </c>
      <c r="N852" s="130">
        <f t="shared" si="258"/>
        <v>0</v>
      </c>
      <c r="O852" s="41"/>
      <c r="P852" s="41"/>
      <c r="Q852" s="41"/>
      <c r="R852" s="41"/>
      <c r="S852" s="41">
        <f t="shared" si="259"/>
        <v>0</v>
      </c>
      <c r="T852" s="130">
        <f t="shared" si="260"/>
        <v>0</v>
      </c>
      <c r="U852" s="231">
        <f>9+900</f>
        <v>909</v>
      </c>
      <c r="V852" s="231"/>
      <c r="W852" s="231">
        <v>28</v>
      </c>
      <c r="X852" s="231">
        <v>937</v>
      </c>
      <c r="Y852" s="41">
        <f t="shared" si="261"/>
        <v>28</v>
      </c>
      <c r="Z852" s="130">
        <f t="shared" si="262"/>
        <v>3.0803080308030801</v>
      </c>
      <c r="AE852" s="41"/>
      <c r="AF852" s="41"/>
      <c r="AG852" s="41"/>
      <c r="AH852" s="41"/>
      <c r="AJ852" s="281" t="e">
        <f t="shared" si="263"/>
        <v>#N/A</v>
      </c>
    </row>
    <row r="853" spans="1:36" ht="19.5" hidden="1" customHeight="1" outlineLevel="2">
      <c r="A853" s="45" t="s">
        <v>2915</v>
      </c>
      <c r="B853" s="121" t="s">
        <v>1118</v>
      </c>
      <c r="C853" s="41">
        <f t="shared" si="253"/>
        <v>150</v>
      </c>
      <c r="D853" s="41">
        <f t="shared" si="253"/>
        <v>0</v>
      </c>
      <c r="E853" s="41">
        <f t="shared" si="253"/>
        <v>0</v>
      </c>
      <c r="F853" s="41">
        <f t="shared" si="254"/>
        <v>150</v>
      </c>
      <c r="G853" s="41">
        <f t="shared" si="255"/>
        <v>0</v>
      </c>
      <c r="H853" s="130">
        <f t="shared" si="256"/>
        <v>0</v>
      </c>
      <c r="I853" s="41">
        <v>150</v>
      </c>
      <c r="J853" s="41"/>
      <c r="K853" s="41">
        <f t="shared" si="251"/>
        <v>0</v>
      </c>
      <c r="L853" s="41">
        <f t="shared" si="252"/>
        <v>150</v>
      </c>
      <c r="M853" s="41">
        <f t="shared" si="257"/>
        <v>0</v>
      </c>
      <c r="N853" s="130">
        <f t="shared" si="258"/>
        <v>0</v>
      </c>
      <c r="O853" s="41"/>
      <c r="P853" s="41"/>
      <c r="Q853" s="41"/>
      <c r="R853" s="41"/>
      <c r="S853" s="41">
        <f t="shared" si="259"/>
        <v>0</v>
      </c>
      <c r="T853" s="130">
        <f t="shared" si="260"/>
        <v>0</v>
      </c>
      <c r="U853" s="41"/>
      <c r="V853" s="41"/>
      <c r="W853" s="41">
        <v>0</v>
      </c>
      <c r="X853" s="41"/>
      <c r="Y853" s="41">
        <f t="shared" si="261"/>
        <v>0</v>
      </c>
      <c r="Z853" s="130">
        <f t="shared" si="262"/>
        <v>0</v>
      </c>
      <c r="AE853" s="41"/>
      <c r="AF853" s="41"/>
      <c r="AG853" s="41"/>
      <c r="AH853" s="41"/>
      <c r="AJ853" s="281" t="e">
        <f t="shared" si="263"/>
        <v>#N/A</v>
      </c>
    </row>
    <row r="854" spans="1:36" ht="19.5" hidden="1" customHeight="1" outlineLevel="2">
      <c r="A854" s="45" t="s">
        <v>2916</v>
      </c>
      <c r="B854" s="121" t="s">
        <v>1119</v>
      </c>
      <c r="C854" s="41">
        <f t="shared" si="253"/>
        <v>30</v>
      </c>
      <c r="D854" s="41">
        <f t="shared" si="253"/>
        <v>0</v>
      </c>
      <c r="E854" s="41">
        <f t="shared" si="253"/>
        <v>0</v>
      </c>
      <c r="F854" s="41">
        <f t="shared" si="254"/>
        <v>30</v>
      </c>
      <c r="G854" s="41">
        <f t="shared" si="255"/>
        <v>0</v>
      </c>
      <c r="H854" s="130">
        <f t="shared" si="256"/>
        <v>0</v>
      </c>
      <c r="I854" s="41">
        <v>30</v>
      </c>
      <c r="J854" s="41"/>
      <c r="K854" s="41">
        <f t="shared" si="251"/>
        <v>0</v>
      </c>
      <c r="L854" s="41">
        <f t="shared" si="252"/>
        <v>30</v>
      </c>
      <c r="M854" s="41">
        <f t="shared" si="257"/>
        <v>0</v>
      </c>
      <c r="N854" s="130">
        <f t="shared" si="258"/>
        <v>0</v>
      </c>
      <c r="O854" s="41"/>
      <c r="P854" s="41"/>
      <c r="Q854" s="41"/>
      <c r="R854" s="41"/>
      <c r="S854" s="41">
        <f t="shared" si="259"/>
        <v>0</v>
      </c>
      <c r="T854" s="130">
        <f t="shared" si="260"/>
        <v>0</v>
      </c>
      <c r="U854" s="41"/>
      <c r="V854" s="41"/>
      <c r="W854" s="41">
        <v>0</v>
      </c>
      <c r="X854" s="41"/>
      <c r="Y854" s="41">
        <f t="shared" si="261"/>
        <v>0</v>
      </c>
      <c r="Z854" s="130">
        <f t="shared" si="262"/>
        <v>0</v>
      </c>
      <c r="AE854" s="41"/>
      <c r="AF854" s="41"/>
      <c r="AG854" s="41"/>
      <c r="AH854" s="41"/>
      <c r="AJ854" s="281" t="e">
        <f t="shared" si="263"/>
        <v>#N/A</v>
      </c>
    </row>
    <row r="855" spans="1:36" ht="19.5" hidden="1" customHeight="1" outlineLevel="2">
      <c r="A855" s="45" t="s">
        <v>2917</v>
      </c>
      <c r="B855" s="121" t="s">
        <v>1120</v>
      </c>
      <c r="C855" s="41">
        <f t="shared" si="253"/>
        <v>990</v>
      </c>
      <c r="D855" s="41">
        <f t="shared" si="253"/>
        <v>0</v>
      </c>
      <c r="E855" s="41">
        <f t="shared" si="253"/>
        <v>0</v>
      </c>
      <c r="F855" s="41">
        <f t="shared" si="254"/>
        <v>990</v>
      </c>
      <c r="G855" s="41">
        <f t="shared" si="255"/>
        <v>0</v>
      </c>
      <c r="H855" s="130">
        <f t="shared" si="256"/>
        <v>0</v>
      </c>
      <c r="I855" s="41">
        <v>990</v>
      </c>
      <c r="J855" s="41"/>
      <c r="K855" s="41">
        <f t="shared" si="251"/>
        <v>0</v>
      </c>
      <c r="L855" s="41">
        <f t="shared" si="252"/>
        <v>990</v>
      </c>
      <c r="M855" s="41">
        <f t="shared" si="257"/>
        <v>0</v>
      </c>
      <c r="N855" s="130">
        <f t="shared" si="258"/>
        <v>0</v>
      </c>
      <c r="O855" s="41"/>
      <c r="P855" s="41"/>
      <c r="Q855" s="41"/>
      <c r="R855" s="41"/>
      <c r="S855" s="41">
        <f t="shared" si="259"/>
        <v>0</v>
      </c>
      <c r="T855" s="130">
        <f t="shared" si="260"/>
        <v>0</v>
      </c>
      <c r="U855" s="41"/>
      <c r="V855" s="41"/>
      <c r="W855" s="41">
        <v>0</v>
      </c>
      <c r="X855" s="41"/>
      <c r="Y855" s="41">
        <f t="shared" si="261"/>
        <v>0</v>
      </c>
      <c r="Z855" s="130">
        <f t="shared" si="262"/>
        <v>0</v>
      </c>
      <c r="AE855" s="41"/>
      <c r="AF855" s="41"/>
      <c r="AG855" s="41"/>
      <c r="AH855" s="41"/>
      <c r="AJ855" s="281" t="e">
        <f t="shared" si="263"/>
        <v>#N/A</v>
      </c>
    </row>
    <row r="856" spans="1:36" ht="19.5" hidden="1" customHeight="1" outlineLevel="2">
      <c r="A856" s="45" t="s">
        <v>2918</v>
      </c>
      <c r="B856" s="121" t="s">
        <v>1121</v>
      </c>
      <c r="C856" s="41">
        <f t="shared" si="253"/>
        <v>0</v>
      </c>
      <c r="D856" s="41">
        <f t="shared" si="253"/>
        <v>0</v>
      </c>
      <c r="E856" s="41">
        <f t="shared" si="253"/>
        <v>0</v>
      </c>
      <c r="F856" s="41">
        <f t="shared" si="254"/>
        <v>0</v>
      </c>
      <c r="G856" s="41">
        <f t="shared" si="255"/>
        <v>0</v>
      </c>
      <c r="H856" s="130">
        <f t="shared" si="256"/>
        <v>0</v>
      </c>
      <c r="I856" s="41">
        <v>0</v>
      </c>
      <c r="J856" s="41"/>
      <c r="K856" s="41">
        <f t="shared" si="251"/>
        <v>0</v>
      </c>
      <c r="L856" s="41">
        <f t="shared" si="252"/>
        <v>0</v>
      </c>
      <c r="M856" s="41">
        <f t="shared" si="257"/>
        <v>0</v>
      </c>
      <c r="N856" s="130">
        <f t="shared" si="258"/>
        <v>0</v>
      </c>
      <c r="O856" s="41"/>
      <c r="P856" s="41"/>
      <c r="Q856" s="41"/>
      <c r="R856" s="41"/>
      <c r="S856" s="41">
        <f t="shared" si="259"/>
        <v>0</v>
      </c>
      <c r="T856" s="130">
        <f t="shared" si="260"/>
        <v>0</v>
      </c>
      <c r="U856" s="41"/>
      <c r="V856" s="41"/>
      <c r="W856" s="41">
        <v>0</v>
      </c>
      <c r="X856" s="41"/>
      <c r="Y856" s="41">
        <f t="shared" si="261"/>
        <v>0</v>
      </c>
      <c r="Z856" s="130">
        <f t="shared" si="262"/>
        <v>0</v>
      </c>
      <c r="AE856" s="41"/>
      <c r="AF856" s="41"/>
      <c r="AG856" s="41"/>
      <c r="AH856" s="41"/>
      <c r="AJ856" s="281" t="e">
        <f t="shared" si="263"/>
        <v>#N/A</v>
      </c>
    </row>
    <row r="857" spans="1:36" ht="19.5" hidden="1" customHeight="1" outlineLevel="2">
      <c r="A857" s="45" t="s">
        <v>2919</v>
      </c>
      <c r="B857" s="121" t="s">
        <v>1122</v>
      </c>
      <c r="C857" s="41">
        <f t="shared" si="253"/>
        <v>195</v>
      </c>
      <c r="D857" s="41">
        <f t="shared" si="253"/>
        <v>0</v>
      </c>
      <c r="E857" s="41">
        <f t="shared" si="253"/>
        <v>0</v>
      </c>
      <c r="F857" s="41">
        <f t="shared" si="254"/>
        <v>195</v>
      </c>
      <c r="G857" s="41">
        <f t="shared" si="255"/>
        <v>0</v>
      </c>
      <c r="H857" s="130">
        <f t="shared" si="256"/>
        <v>0</v>
      </c>
      <c r="I857" s="41">
        <v>195</v>
      </c>
      <c r="J857" s="41"/>
      <c r="K857" s="41">
        <f t="shared" si="251"/>
        <v>0</v>
      </c>
      <c r="L857" s="41">
        <f t="shared" si="252"/>
        <v>195</v>
      </c>
      <c r="M857" s="41">
        <f t="shared" si="257"/>
        <v>0</v>
      </c>
      <c r="N857" s="130">
        <f t="shared" si="258"/>
        <v>0</v>
      </c>
      <c r="O857" s="41"/>
      <c r="P857" s="41"/>
      <c r="Q857" s="41"/>
      <c r="R857" s="41"/>
      <c r="S857" s="41">
        <f t="shared" si="259"/>
        <v>0</v>
      </c>
      <c r="T857" s="130">
        <f t="shared" si="260"/>
        <v>0</v>
      </c>
      <c r="U857" s="41"/>
      <c r="V857" s="41"/>
      <c r="W857" s="41">
        <v>0</v>
      </c>
      <c r="X857" s="41"/>
      <c r="Y857" s="41">
        <f t="shared" si="261"/>
        <v>0</v>
      </c>
      <c r="Z857" s="130">
        <f t="shared" si="262"/>
        <v>0</v>
      </c>
      <c r="AE857" s="41"/>
      <c r="AF857" s="41"/>
      <c r="AG857" s="41"/>
      <c r="AH857" s="41"/>
      <c r="AJ857" s="281" t="e">
        <f t="shared" si="263"/>
        <v>#N/A</v>
      </c>
    </row>
    <row r="858" spans="1:36" ht="19.5" hidden="1" customHeight="1" outlineLevel="2">
      <c r="A858" s="45" t="s">
        <v>2920</v>
      </c>
      <c r="B858" s="121" t="s">
        <v>1123</v>
      </c>
      <c r="C858" s="41">
        <f t="shared" si="253"/>
        <v>0</v>
      </c>
      <c r="D858" s="41">
        <f t="shared" si="253"/>
        <v>600</v>
      </c>
      <c r="E858" s="41">
        <f t="shared" si="253"/>
        <v>0</v>
      </c>
      <c r="F858" s="41">
        <f t="shared" si="254"/>
        <v>600</v>
      </c>
      <c r="G858" s="41">
        <f t="shared" si="255"/>
        <v>600</v>
      </c>
      <c r="H858" s="130">
        <f t="shared" si="256"/>
        <v>0</v>
      </c>
      <c r="I858" s="41">
        <v>0</v>
      </c>
      <c r="J858" s="41">
        <v>600</v>
      </c>
      <c r="K858" s="41">
        <f t="shared" si="251"/>
        <v>0</v>
      </c>
      <c r="L858" s="41">
        <f t="shared" si="252"/>
        <v>600</v>
      </c>
      <c r="M858" s="41">
        <f t="shared" si="257"/>
        <v>600</v>
      </c>
      <c r="N858" s="130">
        <f t="shared" si="258"/>
        <v>0</v>
      </c>
      <c r="O858" s="41"/>
      <c r="P858" s="41"/>
      <c r="Q858" s="41"/>
      <c r="R858" s="41"/>
      <c r="S858" s="41">
        <f t="shared" si="259"/>
        <v>0</v>
      </c>
      <c r="T858" s="130">
        <f t="shared" si="260"/>
        <v>0</v>
      </c>
      <c r="U858" s="41"/>
      <c r="V858" s="41"/>
      <c r="W858" s="41">
        <v>0</v>
      </c>
      <c r="X858" s="41"/>
      <c r="Y858" s="41">
        <f t="shared" si="261"/>
        <v>0</v>
      </c>
      <c r="Z858" s="130">
        <f t="shared" si="262"/>
        <v>0</v>
      </c>
      <c r="AE858" s="41"/>
      <c r="AF858" s="41"/>
      <c r="AG858" s="41"/>
      <c r="AH858" s="41"/>
      <c r="AJ858" s="281" t="e">
        <f t="shared" si="263"/>
        <v>#N/A</v>
      </c>
    </row>
    <row r="859" spans="1:36" ht="19.5" hidden="1" customHeight="1" outlineLevel="2">
      <c r="A859" s="45" t="s">
        <v>2921</v>
      </c>
      <c r="B859" s="121" t="s">
        <v>1124</v>
      </c>
      <c r="C859" s="41">
        <f t="shared" si="253"/>
        <v>63</v>
      </c>
      <c r="D859" s="41">
        <f t="shared" si="253"/>
        <v>0</v>
      </c>
      <c r="E859" s="41">
        <f t="shared" si="253"/>
        <v>-29</v>
      </c>
      <c r="F859" s="41">
        <f t="shared" si="254"/>
        <v>34</v>
      </c>
      <c r="G859" s="41">
        <f t="shared" si="255"/>
        <v>-29</v>
      </c>
      <c r="H859" s="130">
        <f t="shared" si="256"/>
        <v>-46.031746031746032</v>
      </c>
      <c r="I859" s="41">
        <v>0</v>
      </c>
      <c r="J859" s="41"/>
      <c r="K859" s="41">
        <f t="shared" si="251"/>
        <v>0</v>
      </c>
      <c r="L859" s="41">
        <f t="shared" si="252"/>
        <v>0</v>
      </c>
      <c r="M859" s="41">
        <f t="shared" si="257"/>
        <v>0</v>
      </c>
      <c r="N859" s="130">
        <f t="shared" si="258"/>
        <v>0</v>
      </c>
      <c r="O859" s="41"/>
      <c r="P859" s="41"/>
      <c r="Q859" s="41"/>
      <c r="R859" s="41"/>
      <c r="S859" s="41">
        <f t="shared" si="259"/>
        <v>0</v>
      </c>
      <c r="T859" s="130">
        <f t="shared" si="260"/>
        <v>0</v>
      </c>
      <c r="U859" s="41">
        <v>63</v>
      </c>
      <c r="V859" s="41"/>
      <c r="W859" s="41">
        <v>-29</v>
      </c>
      <c r="X859" s="41">
        <v>34</v>
      </c>
      <c r="Y859" s="41">
        <f t="shared" si="261"/>
        <v>-29</v>
      </c>
      <c r="Z859" s="130">
        <f t="shared" si="262"/>
        <v>-46.031746031746032</v>
      </c>
      <c r="AE859" s="41"/>
      <c r="AF859" s="41"/>
      <c r="AG859" s="41"/>
      <c r="AH859" s="41"/>
      <c r="AJ859" s="281" t="e">
        <f t="shared" si="263"/>
        <v>#N/A</v>
      </c>
    </row>
    <row r="860" spans="1:36" ht="19.5" hidden="1" customHeight="1" outlineLevel="2">
      <c r="A860" s="45" t="s">
        <v>2922</v>
      </c>
      <c r="B860" s="121" t="s">
        <v>1125</v>
      </c>
      <c r="C860" s="41">
        <f t="shared" si="253"/>
        <v>9</v>
      </c>
      <c r="D860" s="41">
        <f t="shared" si="253"/>
        <v>0</v>
      </c>
      <c r="E860" s="41">
        <f t="shared" si="253"/>
        <v>-3</v>
      </c>
      <c r="F860" s="41">
        <f t="shared" si="254"/>
        <v>6</v>
      </c>
      <c r="G860" s="41">
        <f t="shared" si="255"/>
        <v>-3</v>
      </c>
      <c r="H860" s="130">
        <f t="shared" si="256"/>
        <v>-33.333333333333329</v>
      </c>
      <c r="I860" s="41">
        <v>9</v>
      </c>
      <c r="J860" s="41"/>
      <c r="K860" s="41">
        <f t="shared" si="251"/>
        <v>0</v>
      </c>
      <c r="L860" s="41">
        <f t="shared" si="252"/>
        <v>9</v>
      </c>
      <c r="M860" s="41">
        <f t="shared" si="257"/>
        <v>0</v>
      </c>
      <c r="N860" s="130">
        <f t="shared" si="258"/>
        <v>0</v>
      </c>
      <c r="O860" s="41"/>
      <c r="P860" s="41"/>
      <c r="Q860" s="41"/>
      <c r="R860" s="41"/>
      <c r="S860" s="41">
        <f t="shared" si="259"/>
        <v>0</v>
      </c>
      <c r="T860" s="130">
        <f t="shared" si="260"/>
        <v>0</v>
      </c>
      <c r="U860" s="41"/>
      <c r="V860" s="41"/>
      <c r="W860" s="41">
        <v>-3</v>
      </c>
      <c r="X860" s="41">
        <v>-3</v>
      </c>
      <c r="Y860" s="41">
        <f t="shared" si="261"/>
        <v>-3</v>
      </c>
      <c r="Z860" s="130">
        <f t="shared" si="262"/>
        <v>0</v>
      </c>
      <c r="AE860" s="41"/>
      <c r="AF860" s="41"/>
      <c r="AG860" s="41"/>
      <c r="AH860" s="41"/>
      <c r="AJ860" s="281" t="e">
        <f t="shared" si="263"/>
        <v>#N/A</v>
      </c>
    </row>
    <row r="861" spans="1:36" ht="19.5" hidden="1" customHeight="1" outlineLevel="2">
      <c r="A861" s="45" t="s">
        <v>2083</v>
      </c>
      <c r="B861" s="121" t="s">
        <v>1126</v>
      </c>
      <c r="C861" s="41">
        <f t="shared" si="253"/>
        <v>1651</v>
      </c>
      <c r="D861" s="41">
        <f t="shared" si="253"/>
        <v>0</v>
      </c>
      <c r="E861" s="41">
        <f t="shared" si="253"/>
        <v>1859</v>
      </c>
      <c r="F861" s="41">
        <f t="shared" si="254"/>
        <v>3510</v>
      </c>
      <c r="G861" s="41">
        <f t="shared" si="255"/>
        <v>1859</v>
      </c>
      <c r="H861" s="130">
        <f t="shared" si="256"/>
        <v>112.5984251968504</v>
      </c>
      <c r="I861" s="41">
        <v>1120</v>
      </c>
      <c r="J861" s="41"/>
      <c r="K861" s="41">
        <f t="shared" si="251"/>
        <v>1853</v>
      </c>
      <c r="L861" s="41">
        <f t="shared" si="252"/>
        <v>2973</v>
      </c>
      <c r="M861" s="41">
        <f t="shared" si="257"/>
        <v>1853</v>
      </c>
      <c r="N861" s="130">
        <f t="shared" si="258"/>
        <v>165.44642857142858</v>
      </c>
      <c r="O861" s="41"/>
      <c r="P861" s="41"/>
      <c r="Q861" s="41"/>
      <c r="R861" s="41"/>
      <c r="S861" s="41">
        <f t="shared" si="259"/>
        <v>0</v>
      </c>
      <c r="T861" s="130">
        <f t="shared" si="260"/>
        <v>0</v>
      </c>
      <c r="U861" s="231">
        <f>131+400</f>
        <v>531</v>
      </c>
      <c r="V861" s="231"/>
      <c r="W861" s="231">
        <v>6</v>
      </c>
      <c r="X861" s="231">
        <v>537</v>
      </c>
      <c r="Y861" s="41">
        <f t="shared" si="261"/>
        <v>6</v>
      </c>
      <c r="Z861" s="130">
        <f t="shared" si="262"/>
        <v>1.1299435028248588</v>
      </c>
      <c r="AE861" s="41"/>
      <c r="AF861" s="41">
        <v>1850</v>
      </c>
      <c r="AG861" s="41"/>
      <c r="AH861" s="41">
        <v>3</v>
      </c>
      <c r="AJ861" s="281" t="e">
        <f t="shared" si="263"/>
        <v>#N/A</v>
      </c>
    </row>
    <row r="862" spans="1:36" ht="19.5" hidden="1" customHeight="1" outlineLevel="1" collapsed="1">
      <c r="A862" s="43" t="s">
        <v>2923</v>
      </c>
      <c r="B862" s="121" t="s">
        <v>1127</v>
      </c>
      <c r="C862" s="44">
        <f t="shared" si="253"/>
        <v>3184</v>
      </c>
      <c r="D862" s="44">
        <f t="shared" si="253"/>
        <v>0</v>
      </c>
      <c r="E862" s="44">
        <f t="shared" si="253"/>
        <v>644</v>
      </c>
      <c r="F862" s="44">
        <f t="shared" si="254"/>
        <v>3828</v>
      </c>
      <c r="G862" s="44">
        <f t="shared" si="255"/>
        <v>644</v>
      </c>
      <c r="H862" s="131">
        <f t="shared" si="256"/>
        <v>20.226130653266331</v>
      </c>
      <c r="I862" s="44">
        <f>SUM(I863:I889)</f>
        <v>3176</v>
      </c>
      <c r="J862" s="44">
        <f>SUM(J863:J889)</f>
        <v>0</v>
      </c>
      <c r="K862" s="44">
        <f>SUM(K863:K889)</f>
        <v>639</v>
      </c>
      <c r="L862" s="44">
        <f t="shared" si="252"/>
        <v>3815</v>
      </c>
      <c r="M862" s="44">
        <f t="shared" si="257"/>
        <v>639</v>
      </c>
      <c r="N862" s="131">
        <f t="shared" si="258"/>
        <v>20.119647355163728</v>
      </c>
      <c r="O862" s="44">
        <f>SUM(O863:O889)</f>
        <v>0</v>
      </c>
      <c r="P862" s="44">
        <f>SUM(P863:P889)</f>
        <v>0</v>
      </c>
      <c r="Q862" s="44">
        <f>SUM(Q863:Q889)</f>
        <v>0</v>
      </c>
      <c r="R862" s="44">
        <f>SUM(R863:R889)</f>
        <v>0</v>
      </c>
      <c r="S862" s="44">
        <f t="shared" si="259"/>
        <v>0</v>
      </c>
      <c r="T862" s="131">
        <f t="shared" si="260"/>
        <v>0</v>
      </c>
      <c r="U862" s="44">
        <f>SUM(U863:U889)</f>
        <v>8</v>
      </c>
      <c r="V862" s="44">
        <f>SUM(V863:V889)</f>
        <v>0</v>
      </c>
      <c r="W862" s="44">
        <f>SUM(W863:W889)</f>
        <v>5</v>
      </c>
      <c r="X862" s="44">
        <f>SUM(X863:X889)</f>
        <v>13</v>
      </c>
      <c r="Y862" s="44">
        <f t="shared" si="261"/>
        <v>5</v>
      </c>
      <c r="Z862" s="131">
        <f t="shared" si="262"/>
        <v>62.5</v>
      </c>
      <c r="AE862" s="44">
        <f>SUM(AE863:AE889)</f>
        <v>0</v>
      </c>
      <c r="AF862" s="44">
        <f>SUM(AF863:AF889)</f>
        <v>639</v>
      </c>
      <c r="AG862" s="44">
        <f>SUM(AG863:AG889)</f>
        <v>0</v>
      </c>
      <c r="AH862" s="44">
        <f>SUM(AH863:AH889)</f>
        <v>0</v>
      </c>
      <c r="AJ862" s="281" t="e">
        <f t="shared" si="263"/>
        <v>#N/A</v>
      </c>
    </row>
    <row r="863" spans="1:36" ht="19.5" hidden="1" customHeight="1" outlineLevel="2">
      <c r="A863" s="45" t="s">
        <v>2924</v>
      </c>
      <c r="B863" s="121" t="s">
        <v>706</v>
      </c>
      <c r="C863" s="41">
        <f t="shared" si="253"/>
        <v>1029</v>
      </c>
      <c r="D863" s="41">
        <f t="shared" si="253"/>
        <v>0</v>
      </c>
      <c r="E863" s="41">
        <f t="shared" si="253"/>
        <v>0</v>
      </c>
      <c r="F863" s="41">
        <f t="shared" si="254"/>
        <v>1029</v>
      </c>
      <c r="G863" s="41">
        <f t="shared" si="255"/>
        <v>0</v>
      </c>
      <c r="H863" s="130">
        <f t="shared" si="256"/>
        <v>0</v>
      </c>
      <c r="I863" s="41">
        <v>1029</v>
      </c>
      <c r="J863" s="41"/>
      <c r="K863" s="41">
        <f t="shared" ref="K863:K889" si="264">SUM(AE863:AH863)</f>
        <v>0</v>
      </c>
      <c r="L863" s="41">
        <f t="shared" si="252"/>
        <v>1029</v>
      </c>
      <c r="M863" s="41">
        <f t="shared" si="257"/>
        <v>0</v>
      </c>
      <c r="N863" s="130">
        <f t="shared" si="258"/>
        <v>0</v>
      </c>
      <c r="O863" s="41"/>
      <c r="P863" s="41"/>
      <c r="Q863" s="41"/>
      <c r="R863" s="41"/>
      <c r="S863" s="41">
        <f t="shared" si="259"/>
        <v>0</v>
      </c>
      <c r="T863" s="130">
        <f t="shared" si="260"/>
        <v>0</v>
      </c>
      <c r="U863" s="41">
        <v>0</v>
      </c>
      <c r="V863" s="41"/>
      <c r="W863" s="41"/>
      <c r="X863" s="41">
        <v>0</v>
      </c>
      <c r="Y863" s="41">
        <f t="shared" si="261"/>
        <v>0</v>
      </c>
      <c r="Z863" s="130">
        <f t="shared" si="262"/>
        <v>0</v>
      </c>
      <c r="AE863" s="41"/>
      <c r="AF863" s="41"/>
      <c r="AG863" s="41"/>
      <c r="AH863" s="41"/>
      <c r="AJ863" s="281" t="e">
        <f t="shared" si="263"/>
        <v>#N/A</v>
      </c>
    </row>
    <row r="864" spans="1:36" ht="19.5" hidden="1" customHeight="1" outlineLevel="2">
      <c r="A864" s="45" t="s">
        <v>2925</v>
      </c>
      <c r="B864" s="121" t="s">
        <v>718</v>
      </c>
      <c r="C864" s="41">
        <f t="shared" si="253"/>
        <v>35</v>
      </c>
      <c r="D864" s="41">
        <f t="shared" si="253"/>
        <v>0</v>
      </c>
      <c r="E864" s="41">
        <f t="shared" si="253"/>
        <v>5</v>
      </c>
      <c r="F864" s="41">
        <f t="shared" si="254"/>
        <v>40</v>
      </c>
      <c r="G864" s="41">
        <f t="shared" si="255"/>
        <v>5</v>
      </c>
      <c r="H864" s="130">
        <f t="shared" si="256"/>
        <v>14.285714285714285</v>
      </c>
      <c r="I864" s="41">
        <v>30</v>
      </c>
      <c r="J864" s="41"/>
      <c r="K864" s="41">
        <f t="shared" si="264"/>
        <v>0</v>
      </c>
      <c r="L864" s="41">
        <f t="shared" si="252"/>
        <v>30</v>
      </c>
      <c r="M864" s="41">
        <f t="shared" si="257"/>
        <v>0</v>
      </c>
      <c r="N864" s="130">
        <f t="shared" si="258"/>
        <v>0</v>
      </c>
      <c r="O864" s="41"/>
      <c r="P864" s="41"/>
      <c r="Q864" s="41"/>
      <c r="R864" s="41"/>
      <c r="S864" s="41">
        <f t="shared" si="259"/>
        <v>0</v>
      </c>
      <c r="T864" s="130">
        <f t="shared" si="260"/>
        <v>0</v>
      </c>
      <c r="U864" s="41">
        <v>5</v>
      </c>
      <c r="V864" s="41"/>
      <c r="W864" s="41">
        <v>5</v>
      </c>
      <c r="X864" s="41">
        <v>10</v>
      </c>
      <c r="Y864" s="41">
        <f t="shared" si="261"/>
        <v>5</v>
      </c>
      <c r="Z864" s="130">
        <f t="shared" si="262"/>
        <v>100</v>
      </c>
      <c r="AE864" s="41"/>
      <c r="AF864" s="41"/>
      <c r="AG864" s="41"/>
      <c r="AH864" s="41"/>
      <c r="AJ864" s="281" t="e">
        <f t="shared" si="263"/>
        <v>#N/A</v>
      </c>
    </row>
    <row r="865" spans="1:36" ht="19.5" hidden="1" customHeight="1" outlineLevel="2">
      <c r="A865" s="45" t="s">
        <v>2926</v>
      </c>
      <c r="B865" s="121" t="s">
        <v>719</v>
      </c>
      <c r="C865" s="41">
        <f t="shared" si="253"/>
        <v>0</v>
      </c>
      <c r="D865" s="41">
        <f t="shared" si="253"/>
        <v>0</v>
      </c>
      <c r="E865" s="41">
        <f t="shared" si="253"/>
        <v>0</v>
      </c>
      <c r="F865" s="41">
        <f t="shared" si="254"/>
        <v>0</v>
      </c>
      <c r="G865" s="41">
        <f t="shared" si="255"/>
        <v>0</v>
      </c>
      <c r="H865" s="130">
        <f t="shared" si="256"/>
        <v>0</v>
      </c>
      <c r="I865" s="41">
        <v>0</v>
      </c>
      <c r="J865" s="41"/>
      <c r="K865" s="41">
        <f t="shared" si="264"/>
        <v>0</v>
      </c>
      <c r="L865" s="41">
        <f t="shared" si="252"/>
        <v>0</v>
      </c>
      <c r="M865" s="41">
        <f t="shared" si="257"/>
        <v>0</v>
      </c>
      <c r="N865" s="130">
        <f t="shared" si="258"/>
        <v>0</v>
      </c>
      <c r="O865" s="41"/>
      <c r="P865" s="41"/>
      <c r="Q865" s="41"/>
      <c r="R865" s="41"/>
      <c r="S865" s="41">
        <f t="shared" si="259"/>
        <v>0</v>
      </c>
      <c r="T865" s="130">
        <f t="shared" si="260"/>
        <v>0</v>
      </c>
      <c r="U865" s="41">
        <v>0</v>
      </c>
      <c r="V865" s="41"/>
      <c r="W865" s="41"/>
      <c r="X865" s="41">
        <v>0</v>
      </c>
      <c r="Y865" s="41">
        <f t="shared" si="261"/>
        <v>0</v>
      </c>
      <c r="Z865" s="130">
        <f t="shared" si="262"/>
        <v>0</v>
      </c>
      <c r="AE865" s="41"/>
      <c r="AF865" s="41"/>
      <c r="AG865" s="41"/>
      <c r="AH865" s="41"/>
      <c r="AJ865" s="281" t="e">
        <f t="shared" si="263"/>
        <v>#N/A</v>
      </c>
    </row>
    <row r="866" spans="1:36" ht="19.5" hidden="1" customHeight="1" outlineLevel="2">
      <c r="A866" s="45" t="s">
        <v>2927</v>
      </c>
      <c r="B866" s="121" t="s">
        <v>1128</v>
      </c>
      <c r="C866" s="41">
        <f t="shared" si="253"/>
        <v>761</v>
      </c>
      <c r="D866" s="41">
        <f t="shared" si="253"/>
        <v>0</v>
      </c>
      <c r="E866" s="41">
        <f t="shared" si="253"/>
        <v>0</v>
      </c>
      <c r="F866" s="41">
        <f t="shared" si="254"/>
        <v>761</v>
      </c>
      <c r="G866" s="41">
        <f t="shared" si="255"/>
        <v>0</v>
      </c>
      <c r="H866" s="130">
        <f t="shared" si="256"/>
        <v>0</v>
      </c>
      <c r="I866" s="41">
        <v>761</v>
      </c>
      <c r="J866" s="41"/>
      <c r="K866" s="41">
        <f t="shared" si="264"/>
        <v>0</v>
      </c>
      <c r="L866" s="41">
        <f t="shared" si="252"/>
        <v>761</v>
      </c>
      <c r="M866" s="41">
        <f t="shared" si="257"/>
        <v>0</v>
      </c>
      <c r="N866" s="130">
        <f t="shared" si="258"/>
        <v>0</v>
      </c>
      <c r="O866" s="41"/>
      <c r="P866" s="41"/>
      <c r="Q866" s="41"/>
      <c r="R866" s="41"/>
      <c r="S866" s="41">
        <f t="shared" si="259"/>
        <v>0</v>
      </c>
      <c r="T866" s="130">
        <f t="shared" si="260"/>
        <v>0</v>
      </c>
      <c r="U866" s="41">
        <v>0</v>
      </c>
      <c r="V866" s="41"/>
      <c r="W866" s="41"/>
      <c r="X866" s="41">
        <v>0</v>
      </c>
      <c r="Y866" s="41">
        <f t="shared" si="261"/>
        <v>0</v>
      </c>
      <c r="Z866" s="130">
        <f t="shared" si="262"/>
        <v>0</v>
      </c>
      <c r="AE866" s="41"/>
      <c r="AF866" s="41"/>
      <c r="AG866" s="41"/>
      <c r="AH866" s="41"/>
      <c r="AJ866" s="281" t="e">
        <f t="shared" si="263"/>
        <v>#N/A</v>
      </c>
    </row>
    <row r="867" spans="1:36" ht="19.5" hidden="1" customHeight="1" outlineLevel="2">
      <c r="A867" s="45" t="s">
        <v>2084</v>
      </c>
      <c r="B867" s="121" t="s">
        <v>1129</v>
      </c>
      <c r="C867" s="41">
        <f t="shared" si="253"/>
        <v>264</v>
      </c>
      <c r="D867" s="41">
        <f t="shared" si="253"/>
        <v>0</v>
      </c>
      <c r="E867" s="41">
        <f t="shared" si="253"/>
        <v>639</v>
      </c>
      <c r="F867" s="41">
        <f t="shared" si="254"/>
        <v>903</v>
      </c>
      <c r="G867" s="41">
        <f t="shared" si="255"/>
        <v>639</v>
      </c>
      <c r="H867" s="130">
        <f t="shared" si="256"/>
        <v>242.04545454545453</v>
      </c>
      <c r="I867" s="41">
        <v>264</v>
      </c>
      <c r="J867" s="41"/>
      <c r="K867" s="41">
        <f t="shared" si="264"/>
        <v>639</v>
      </c>
      <c r="L867" s="41">
        <f t="shared" si="252"/>
        <v>903</v>
      </c>
      <c r="M867" s="41">
        <f t="shared" si="257"/>
        <v>639</v>
      </c>
      <c r="N867" s="130">
        <f t="shared" si="258"/>
        <v>242.04545454545453</v>
      </c>
      <c r="O867" s="41"/>
      <c r="P867" s="41"/>
      <c r="Q867" s="41"/>
      <c r="R867" s="41"/>
      <c r="S867" s="41">
        <f t="shared" si="259"/>
        <v>0</v>
      </c>
      <c r="T867" s="130">
        <f t="shared" si="260"/>
        <v>0</v>
      </c>
      <c r="U867" s="41">
        <v>0</v>
      </c>
      <c r="V867" s="41"/>
      <c r="W867" s="41"/>
      <c r="X867" s="41">
        <v>0</v>
      </c>
      <c r="Y867" s="41">
        <f t="shared" si="261"/>
        <v>0</v>
      </c>
      <c r="Z867" s="130">
        <f t="shared" si="262"/>
        <v>0</v>
      </c>
      <c r="AE867" s="41"/>
      <c r="AF867" s="41">
        <v>639</v>
      </c>
      <c r="AG867" s="41"/>
      <c r="AH867" s="41"/>
      <c r="AJ867" s="281" t="e">
        <f t="shared" si="263"/>
        <v>#N/A</v>
      </c>
    </row>
    <row r="868" spans="1:36" ht="19.5" hidden="1" customHeight="1" outlineLevel="2">
      <c r="A868" s="45" t="s">
        <v>2928</v>
      </c>
      <c r="B868" s="121" t="s">
        <v>1130</v>
      </c>
      <c r="C868" s="41">
        <f t="shared" si="253"/>
        <v>303</v>
      </c>
      <c r="D868" s="41">
        <f t="shared" si="253"/>
        <v>0</v>
      </c>
      <c r="E868" s="41">
        <f t="shared" si="253"/>
        <v>0</v>
      </c>
      <c r="F868" s="41">
        <f t="shared" si="254"/>
        <v>303</v>
      </c>
      <c r="G868" s="41">
        <f t="shared" si="255"/>
        <v>0</v>
      </c>
      <c r="H868" s="130">
        <f t="shared" si="256"/>
        <v>0</v>
      </c>
      <c r="I868" s="41">
        <v>303</v>
      </c>
      <c r="J868" s="41"/>
      <c r="K868" s="41">
        <f t="shared" si="264"/>
        <v>0</v>
      </c>
      <c r="L868" s="41">
        <f t="shared" si="252"/>
        <v>303</v>
      </c>
      <c r="M868" s="41">
        <f t="shared" si="257"/>
        <v>0</v>
      </c>
      <c r="N868" s="130">
        <f t="shared" si="258"/>
        <v>0</v>
      </c>
      <c r="O868" s="41"/>
      <c r="P868" s="41"/>
      <c r="Q868" s="41"/>
      <c r="R868" s="41"/>
      <c r="S868" s="41">
        <f t="shared" si="259"/>
        <v>0</v>
      </c>
      <c r="T868" s="130">
        <f t="shared" si="260"/>
        <v>0</v>
      </c>
      <c r="U868" s="41">
        <v>0</v>
      </c>
      <c r="V868" s="41"/>
      <c r="W868" s="41"/>
      <c r="X868" s="41">
        <v>0</v>
      </c>
      <c r="Y868" s="41">
        <f t="shared" si="261"/>
        <v>0</v>
      </c>
      <c r="Z868" s="130">
        <f t="shared" si="262"/>
        <v>0</v>
      </c>
      <c r="AE868" s="41"/>
      <c r="AF868" s="41"/>
      <c r="AG868" s="41"/>
      <c r="AH868" s="41"/>
      <c r="AJ868" s="281" t="e">
        <f t="shared" si="263"/>
        <v>#N/A</v>
      </c>
    </row>
    <row r="869" spans="1:36" ht="19.5" hidden="1" customHeight="1" outlineLevel="2">
      <c r="A869" s="45" t="s">
        <v>2929</v>
      </c>
      <c r="B869" s="121" t="s">
        <v>1131</v>
      </c>
      <c r="C869" s="41">
        <f t="shared" si="253"/>
        <v>10</v>
      </c>
      <c r="D869" s="41">
        <f t="shared" si="253"/>
        <v>0</v>
      </c>
      <c r="E869" s="41">
        <f t="shared" si="253"/>
        <v>-5</v>
      </c>
      <c r="F869" s="41">
        <f t="shared" si="254"/>
        <v>5</v>
      </c>
      <c r="G869" s="41">
        <f t="shared" si="255"/>
        <v>-5</v>
      </c>
      <c r="H869" s="130">
        <f t="shared" si="256"/>
        <v>-50</v>
      </c>
      <c r="I869" s="41">
        <v>10</v>
      </c>
      <c r="J869" s="41"/>
      <c r="K869" s="41">
        <f t="shared" si="264"/>
        <v>-5</v>
      </c>
      <c r="L869" s="41">
        <f t="shared" si="252"/>
        <v>5</v>
      </c>
      <c r="M869" s="41">
        <f t="shared" si="257"/>
        <v>-5</v>
      </c>
      <c r="N869" s="130">
        <f t="shared" si="258"/>
        <v>-50</v>
      </c>
      <c r="O869" s="41"/>
      <c r="P869" s="41"/>
      <c r="Q869" s="41"/>
      <c r="R869" s="41"/>
      <c r="S869" s="41">
        <f t="shared" si="259"/>
        <v>0</v>
      </c>
      <c r="T869" s="130">
        <f t="shared" si="260"/>
        <v>0</v>
      </c>
      <c r="U869" s="41">
        <v>0</v>
      </c>
      <c r="V869" s="41"/>
      <c r="W869" s="41"/>
      <c r="X869" s="41">
        <v>0</v>
      </c>
      <c r="Y869" s="41">
        <f t="shared" si="261"/>
        <v>0</v>
      </c>
      <c r="Z869" s="130">
        <f t="shared" si="262"/>
        <v>0</v>
      </c>
      <c r="AE869" s="41"/>
      <c r="AF869" s="41"/>
      <c r="AG869" s="41"/>
      <c r="AH869" s="41">
        <v>-5</v>
      </c>
      <c r="AJ869" s="281" t="e">
        <f t="shared" si="263"/>
        <v>#N/A</v>
      </c>
    </row>
    <row r="870" spans="1:36" ht="19.5" hidden="1" customHeight="1" outlineLevel="2">
      <c r="A870" s="45" t="s">
        <v>2930</v>
      </c>
      <c r="B870" s="121" t="s">
        <v>1132</v>
      </c>
      <c r="C870" s="41">
        <f t="shared" si="253"/>
        <v>0</v>
      </c>
      <c r="D870" s="41">
        <f t="shared" si="253"/>
        <v>0</v>
      </c>
      <c r="E870" s="41">
        <f t="shared" si="253"/>
        <v>0</v>
      </c>
      <c r="F870" s="41">
        <f t="shared" si="254"/>
        <v>0</v>
      </c>
      <c r="G870" s="41">
        <f t="shared" si="255"/>
        <v>0</v>
      </c>
      <c r="H870" s="130">
        <f t="shared" si="256"/>
        <v>0</v>
      </c>
      <c r="I870" s="41">
        <v>0</v>
      </c>
      <c r="J870" s="41"/>
      <c r="K870" s="41">
        <f t="shared" si="264"/>
        <v>0</v>
      </c>
      <c r="L870" s="41">
        <f t="shared" si="252"/>
        <v>0</v>
      </c>
      <c r="M870" s="41">
        <f t="shared" si="257"/>
        <v>0</v>
      </c>
      <c r="N870" s="130">
        <f t="shared" si="258"/>
        <v>0</v>
      </c>
      <c r="O870" s="41"/>
      <c r="P870" s="41"/>
      <c r="Q870" s="41"/>
      <c r="R870" s="41"/>
      <c r="S870" s="41">
        <f t="shared" si="259"/>
        <v>0</v>
      </c>
      <c r="T870" s="130">
        <f t="shared" si="260"/>
        <v>0</v>
      </c>
      <c r="U870" s="41">
        <v>0</v>
      </c>
      <c r="V870" s="41"/>
      <c r="W870" s="41"/>
      <c r="X870" s="41">
        <v>0</v>
      </c>
      <c r="Y870" s="41">
        <f t="shared" si="261"/>
        <v>0</v>
      </c>
      <c r="Z870" s="130">
        <f t="shared" si="262"/>
        <v>0</v>
      </c>
      <c r="AE870" s="41"/>
      <c r="AF870" s="41"/>
      <c r="AG870" s="41"/>
      <c r="AH870" s="41"/>
      <c r="AJ870" s="281" t="e">
        <f t="shared" si="263"/>
        <v>#N/A</v>
      </c>
    </row>
    <row r="871" spans="1:36" ht="19.5" hidden="1" customHeight="1" outlineLevel="2">
      <c r="A871" s="45" t="s">
        <v>2931</v>
      </c>
      <c r="B871" s="121" t="s">
        <v>1133</v>
      </c>
      <c r="C871" s="41">
        <f t="shared" si="253"/>
        <v>20</v>
      </c>
      <c r="D871" s="41">
        <f t="shared" si="253"/>
        <v>0</v>
      </c>
      <c r="E871" s="41">
        <f t="shared" si="253"/>
        <v>0</v>
      </c>
      <c r="F871" s="41">
        <f t="shared" si="254"/>
        <v>20</v>
      </c>
      <c r="G871" s="41">
        <f t="shared" si="255"/>
        <v>0</v>
      </c>
      <c r="H871" s="130">
        <f t="shared" si="256"/>
        <v>0</v>
      </c>
      <c r="I871" s="41">
        <v>20</v>
      </c>
      <c r="J871" s="41"/>
      <c r="K871" s="41">
        <f t="shared" si="264"/>
        <v>0</v>
      </c>
      <c r="L871" s="41">
        <f t="shared" si="252"/>
        <v>20</v>
      </c>
      <c r="M871" s="41">
        <f t="shared" si="257"/>
        <v>0</v>
      </c>
      <c r="N871" s="130">
        <f t="shared" si="258"/>
        <v>0</v>
      </c>
      <c r="O871" s="41"/>
      <c r="P871" s="41"/>
      <c r="Q871" s="41"/>
      <c r="R871" s="41"/>
      <c r="S871" s="41">
        <f t="shared" si="259"/>
        <v>0</v>
      </c>
      <c r="T871" s="130">
        <f t="shared" si="260"/>
        <v>0</v>
      </c>
      <c r="U871" s="41">
        <v>0</v>
      </c>
      <c r="V871" s="41"/>
      <c r="W871" s="41"/>
      <c r="X871" s="41">
        <v>0</v>
      </c>
      <c r="Y871" s="41">
        <f t="shared" si="261"/>
        <v>0</v>
      </c>
      <c r="Z871" s="130">
        <f t="shared" si="262"/>
        <v>0</v>
      </c>
      <c r="AE871" s="41"/>
      <c r="AF871" s="41"/>
      <c r="AG871" s="41"/>
      <c r="AH871" s="41"/>
      <c r="AJ871" s="281" t="e">
        <f t="shared" si="263"/>
        <v>#N/A</v>
      </c>
    </row>
    <row r="872" spans="1:36" ht="19.5" hidden="1" customHeight="1" outlineLevel="2">
      <c r="A872" s="45" t="s">
        <v>2932</v>
      </c>
      <c r="B872" s="121" t="s">
        <v>1134</v>
      </c>
      <c r="C872" s="41">
        <f t="shared" si="253"/>
        <v>128</v>
      </c>
      <c r="D872" s="41">
        <f t="shared" si="253"/>
        <v>0</v>
      </c>
      <c r="E872" s="41">
        <f t="shared" si="253"/>
        <v>0</v>
      </c>
      <c r="F872" s="41">
        <f t="shared" si="254"/>
        <v>128</v>
      </c>
      <c r="G872" s="41">
        <f t="shared" si="255"/>
        <v>0</v>
      </c>
      <c r="H872" s="130">
        <f t="shared" si="256"/>
        <v>0</v>
      </c>
      <c r="I872" s="41">
        <v>128</v>
      </c>
      <c r="J872" s="41"/>
      <c r="K872" s="41">
        <f t="shared" si="264"/>
        <v>0</v>
      </c>
      <c r="L872" s="41">
        <f t="shared" si="252"/>
        <v>128</v>
      </c>
      <c r="M872" s="41">
        <f t="shared" si="257"/>
        <v>0</v>
      </c>
      <c r="N872" s="130">
        <f t="shared" si="258"/>
        <v>0</v>
      </c>
      <c r="O872" s="41"/>
      <c r="P872" s="41"/>
      <c r="Q872" s="41"/>
      <c r="R872" s="41"/>
      <c r="S872" s="41">
        <f t="shared" si="259"/>
        <v>0</v>
      </c>
      <c r="T872" s="130">
        <f t="shared" si="260"/>
        <v>0</v>
      </c>
      <c r="U872" s="41">
        <v>0</v>
      </c>
      <c r="V872" s="41"/>
      <c r="W872" s="41"/>
      <c r="X872" s="41">
        <v>0</v>
      </c>
      <c r="Y872" s="41">
        <f t="shared" si="261"/>
        <v>0</v>
      </c>
      <c r="Z872" s="130">
        <f t="shared" si="262"/>
        <v>0</v>
      </c>
      <c r="AE872" s="41"/>
      <c r="AF872" s="41"/>
      <c r="AG872" s="41"/>
      <c r="AH872" s="41"/>
      <c r="AJ872" s="281" t="e">
        <f t="shared" si="263"/>
        <v>#N/A</v>
      </c>
    </row>
    <row r="873" spans="1:36" ht="19.5" hidden="1" customHeight="1" outlineLevel="2">
      <c r="A873" s="45" t="s">
        <v>2933</v>
      </c>
      <c r="B873" s="121" t="s">
        <v>1135</v>
      </c>
      <c r="C873" s="41">
        <f t="shared" si="253"/>
        <v>12</v>
      </c>
      <c r="D873" s="41">
        <f t="shared" si="253"/>
        <v>0</v>
      </c>
      <c r="E873" s="41">
        <f t="shared" si="253"/>
        <v>0</v>
      </c>
      <c r="F873" s="41">
        <f t="shared" si="254"/>
        <v>12</v>
      </c>
      <c r="G873" s="41">
        <f t="shared" si="255"/>
        <v>0</v>
      </c>
      <c r="H873" s="130">
        <f t="shared" si="256"/>
        <v>0</v>
      </c>
      <c r="I873" s="41">
        <v>12</v>
      </c>
      <c r="J873" s="41"/>
      <c r="K873" s="41">
        <f t="shared" si="264"/>
        <v>0</v>
      </c>
      <c r="L873" s="41">
        <f t="shared" si="252"/>
        <v>12</v>
      </c>
      <c r="M873" s="41">
        <f t="shared" si="257"/>
        <v>0</v>
      </c>
      <c r="N873" s="130">
        <f t="shared" si="258"/>
        <v>0</v>
      </c>
      <c r="O873" s="41"/>
      <c r="P873" s="41"/>
      <c r="Q873" s="41"/>
      <c r="R873" s="41"/>
      <c r="S873" s="41">
        <f t="shared" si="259"/>
        <v>0</v>
      </c>
      <c r="T873" s="130">
        <f t="shared" si="260"/>
        <v>0</v>
      </c>
      <c r="U873" s="41">
        <v>0</v>
      </c>
      <c r="V873" s="41"/>
      <c r="W873" s="41"/>
      <c r="X873" s="41">
        <v>0</v>
      </c>
      <c r="Y873" s="41">
        <f t="shared" si="261"/>
        <v>0</v>
      </c>
      <c r="Z873" s="130">
        <f t="shared" si="262"/>
        <v>0</v>
      </c>
      <c r="AE873" s="41"/>
      <c r="AF873" s="41"/>
      <c r="AG873" s="41"/>
      <c r="AH873" s="41"/>
      <c r="AJ873" s="281" t="e">
        <f t="shared" si="263"/>
        <v>#N/A</v>
      </c>
    </row>
    <row r="874" spans="1:36" ht="19.5" hidden="1" customHeight="1" outlineLevel="2">
      <c r="A874" s="45" t="s">
        <v>2934</v>
      </c>
      <c r="B874" s="121" t="s">
        <v>1136</v>
      </c>
      <c r="C874" s="41">
        <f t="shared" si="253"/>
        <v>0</v>
      </c>
      <c r="D874" s="41">
        <f t="shared" si="253"/>
        <v>0</v>
      </c>
      <c r="E874" s="41">
        <f t="shared" si="253"/>
        <v>0</v>
      </c>
      <c r="F874" s="41">
        <f t="shared" si="254"/>
        <v>0</v>
      </c>
      <c r="G874" s="41">
        <f t="shared" si="255"/>
        <v>0</v>
      </c>
      <c r="H874" s="130">
        <f t="shared" si="256"/>
        <v>0</v>
      </c>
      <c r="I874" s="41">
        <v>0</v>
      </c>
      <c r="J874" s="41"/>
      <c r="K874" s="41">
        <f t="shared" si="264"/>
        <v>0</v>
      </c>
      <c r="L874" s="41">
        <f t="shared" si="252"/>
        <v>0</v>
      </c>
      <c r="M874" s="41">
        <f t="shared" si="257"/>
        <v>0</v>
      </c>
      <c r="N874" s="130">
        <f t="shared" si="258"/>
        <v>0</v>
      </c>
      <c r="O874" s="41"/>
      <c r="P874" s="41"/>
      <c r="Q874" s="41"/>
      <c r="R874" s="41"/>
      <c r="S874" s="41">
        <f t="shared" si="259"/>
        <v>0</v>
      </c>
      <c r="T874" s="130">
        <f t="shared" si="260"/>
        <v>0</v>
      </c>
      <c r="U874" s="41">
        <v>0</v>
      </c>
      <c r="V874" s="41"/>
      <c r="W874" s="41"/>
      <c r="X874" s="41">
        <v>0</v>
      </c>
      <c r="Y874" s="41">
        <f t="shared" si="261"/>
        <v>0</v>
      </c>
      <c r="Z874" s="130">
        <f t="shared" si="262"/>
        <v>0</v>
      </c>
      <c r="AE874" s="41"/>
      <c r="AF874" s="41"/>
      <c r="AG874" s="41"/>
      <c r="AH874" s="41"/>
      <c r="AJ874" s="281" t="e">
        <f t="shared" si="263"/>
        <v>#N/A</v>
      </c>
    </row>
    <row r="875" spans="1:36" ht="19.5" hidden="1" customHeight="1" outlineLevel="2">
      <c r="A875" s="45" t="s">
        <v>2935</v>
      </c>
      <c r="B875" s="121" t="s">
        <v>1137</v>
      </c>
      <c r="C875" s="41">
        <f t="shared" si="253"/>
        <v>156</v>
      </c>
      <c r="D875" s="41">
        <f t="shared" si="253"/>
        <v>0</v>
      </c>
      <c r="E875" s="41">
        <f t="shared" si="253"/>
        <v>-5</v>
      </c>
      <c r="F875" s="41">
        <f t="shared" si="254"/>
        <v>151</v>
      </c>
      <c r="G875" s="41">
        <f t="shared" si="255"/>
        <v>-5</v>
      </c>
      <c r="H875" s="130">
        <f t="shared" si="256"/>
        <v>-3.2051282051282048</v>
      </c>
      <c r="I875" s="41">
        <v>156</v>
      </c>
      <c r="J875" s="41"/>
      <c r="K875" s="41">
        <f t="shared" si="264"/>
        <v>-5</v>
      </c>
      <c r="L875" s="41">
        <f t="shared" si="252"/>
        <v>151</v>
      </c>
      <c r="M875" s="41">
        <f t="shared" si="257"/>
        <v>-5</v>
      </c>
      <c r="N875" s="130">
        <f t="shared" si="258"/>
        <v>-3.2051282051282048</v>
      </c>
      <c r="O875" s="41"/>
      <c r="P875" s="41"/>
      <c r="Q875" s="41"/>
      <c r="R875" s="41"/>
      <c r="S875" s="41">
        <f t="shared" si="259"/>
        <v>0</v>
      </c>
      <c r="T875" s="130">
        <f t="shared" si="260"/>
        <v>0</v>
      </c>
      <c r="U875" s="41">
        <v>0</v>
      </c>
      <c r="V875" s="41"/>
      <c r="W875" s="41"/>
      <c r="X875" s="41">
        <v>0</v>
      </c>
      <c r="Y875" s="41">
        <f t="shared" si="261"/>
        <v>0</v>
      </c>
      <c r="Z875" s="130">
        <f t="shared" si="262"/>
        <v>0</v>
      </c>
      <c r="AE875" s="41"/>
      <c r="AF875" s="41"/>
      <c r="AG875" s="41"/>
      <c r="AH875" s="41">
        <v>-5</v>
      </c>
      <c r="AJ875" s="281" t="e">
        <f t="shared" si="263"/>
        <v>#N/A</v>
      </c>
    </row>
    <row r="876" spans="1:36" ht="19.5" hidden="1" customHeight="1" outlineLevel="2">
      <c r="A876" s="45" t="s">
        <v>2936</v>
      </c>
      <c r="B876" s="121" t="s">
        <v>1138</v>
      </c>
      <c r="C876" s="41">
        <f t="shared" si="253"/>
        <v>0</v>
      </c>
      <c r="D876" s="41">
        <f t="shared" si="253"/>
        <v>0</v>
      </c>
      <c r="E876" s="41">
        <f t="shared" si="253"/>
        <v>0</v>
      </c>
      <c r="F876" s="41">
        <f t="shared" si="254"/>
        <v>0</v>
      </c>
      <c r="G876" s="41">
        <f t="shared" si="255"/>
        <v>0</v>
      </c>
      <c r="H876" s="130">
        <f t="shared" si="256"/>
        <v>0</v>
      </c>
      <c r="I876" s="41">
        <v>0</v>
      </c>
      <c r="J876" s="41"/>
      <c r="K876" s="41">
        <f t="shared" si="264"/>
        <v>0</v>
      </c>
      <c r="L876" s="41">
        <f t="shared" si="252"/>
        <v>0</v>
      </c>
      <c r="M876" s="41">
        <f t="shared" si="257"/>
        <v>0</v>
      </c>
      <c r="N876" s="130">
        <f t="shared" si="258"/>
        <v>0</v>
      </c>
      <c r="O876" s="41"/>
      <c r="P876" s="41"/>
      <c r="Q876" s="41"/>
      <c r="R876" s="41"/>
      <c r="S876" s="41">
        <f t="shared" si="259"/>
        <v>0</v>
      </c>
      <c r="T876" s="130">
        <f t="shared" si="260"/>
        <v>0</v>
      </c>
      <c r="U876" s="41">
        <v>0</v>
      </c>
      <c r="V876" s="41"/>
      <c r="W876" s="41"/>
      <c r="X876" s="41">
        <v>0</v>
      </c>
      <c r="Y876" s="41">
        <f t="shared" si="261"/>
        <v>0</v>
      </c>
      <c r="Z876" s="130">
        <f t="shared" si="262"/>
        <v>0</v>
      </c>
      <c r="AE876" s="41"/>
      <c r="AF876" s="41"/>
      <c r="AG876" s="41"/>
      <c r="AH876" s="41"/>
      <c r="AJ876" s="281" t="e">
        <f t="shared" si="263"/>
        <v>#N/A</v>
      </c>
    </row>
    <row r="877" spans="1:36" ht="19.5" hidden="1" customHeight="1" outlineLevel="2">
      <c r="A877" s="45" t="s">
        <v>2937</v>
      </c>
      <c r="B877" s="121" t="s">
        <v>1139</v>
      </c>
      <c r="C877" s="41">
        <f t="shared" si="253"/>
        <v>0</v>
      </c>
      <c r="D877" s="41">
        <f t="shared" si="253"/>
        <v>0</v>
      </c>
      <c r="E877" s="41">
        <f t="shared" si="253"/>
        <v>0</v>
      </c>
      <c r="F877" s="41">
        <f t="shared" si="254"/>
        <v>0</v>
      </c>
      <c r="G877" s="41">
        <f t="shared" si="255"/>
        <v>0</v>
      </c>
      <c r="H877" s="130">
        <f t="shared" si="256"/>
        <v>0</v>
      </c>
      <c r="I877" s="41">
        <v>0</v>
      </c>
      <c r="J877" s="41"/>
      <c r="K877" s="41">
        <f t="shared" si="264"/>
        <v>0</v>
      </c>
      <c r="L877" s="41">
        <f t="shared" si="252"/>
        <v>0</v>
      </c>
      <c r="M877" s="41">
        <f t="shared" si="257"/>
        <v>0</v>
      </c>
      <c r="N877" s="130">
        <f t="shared" si="258"/>
        <v>0</v>
      </c>
      <c r="O877" s="41"/>
      <c r="P877" s="41"/>
      <c r="Q877" s="41"/>
      <c r="R877" s="41"/>
      <c r="S877" s="41">
        <f t="shared" si="259"/>
        <v>0</v>
      </c>
      <c r="T877" s="130">
        <f t="shared" si="260"/>
        <v>0</v>
      </c>
      <c r="U877" s="41">
        <v>0</v>
      </c>
      <c r="V877" s="41"/>
      <c r="W877" s="41"/>
      <c r="X877" s="41">
        <v>0</v>
      </c>
      <c r="Y877" s="41">
        <f t="shared" si="261"/>
        <v>0</v>
      </c>
      <c r="Z877" s="130">
        <f t="shared" si="262"/>
        <v>0</v>
      </c>
      <c r="AE877" s="41"/>
      <c r="AF877" s="41"/>
      <c r="AG877" s="41"/>
      <c r="AH877" s="41"/>
      <c r="AJ877" s="281" t="e">
        <f t="shared" si="263"/>
        <v>#N/A</v>
      </c>
    </row>
    <row r="878" spans="1:36" ht="19.5" hidden="1" customHeight="1" outlineLevel="2">
      <c r="A878" s="45" t="s">
        <v>2938</v>
      </c>
      <c r="B878" s="121" t="s">
        <v>1140</v>
      </c>
      <c r="C878" s="41">
        <f t="shared" si="253"/>
        <v>0</v>
      </c>
      <c r="D878" s="41">
        <f t="shared" si="253"/>
        <v>0</v>
      </c>
      <c r="E878" s="41">
        <f t="shared" si="253"/>
        <v>0</v>
      </c>
      <c r="F878" s="41">
        <f t="shared" si="254"/>
        <v>0</v>
      </c>
      <c r="G878" s="41">
        <f t="shared" si="255"/>
        <v>0</v>
      </c>
      <c r="H878" s="130">
        <f t="shared" si="256"/>
        <v>0</v>
      </c>
      <c r="I878" s="41">
        <v>0</v>
      </c>
      <c r="J878" s="41"/>
      <c r="K878" s="41">
        <f t="shared" si="264"/>
        <v>0</v>
      </c>
      <c r="L878" s="41">
        <f t="shared" si="252"/>
        <v>0</v>
      </c>
      <c r="M878" s="41">
        <f t="shared" si="257"/>
        <v>0</v>
      </c>
      <c r="N878" s="130">
        <f t="shared" si="258"/>
        <v>0</v>
      </c>
      <c r="O878" s="41"/>
      <c r="P878" s="41"/>
      <c r="Q878" s="41"/>
      <c r="R878" s="41"/>
      <c r="S878" s="41">
        <f t="shared" si="259"/>
        <v>0</v>
      </c>
      <c r="T878" s="130">
        <f t="shared" si="260"/>
        <v>0</v>
      </c>
      <c r="U878" s="41">
        <v>0</v>
      </c>
      <c r="V878" s="41"/>
      <c r="W878" s="41"/>
      <c r="X878" s="41">
        <v>0</v>
      </c>
      <c r="Y878" s="41">
        <f t="shared" si="261"/>
        <v>0</v>
      </c>
      <c r="Z878" s="130">
        <f t="shared" si="262"/>
        <v>0</v>
      </c>
      <c r="AE878" s="41"/>
      <c r="AF878" s="41"/>
      <c r="AG878" s="41"/>
      <c r="AH878" s="41"/>
      <c r="AJ878" s="281" t="e">
        <f t="shared" si="263"/>
        <v>#N/A</v>
      </c>
    </row>
    <row r="879" spans="1:36" ht="19.5" hidden="1" customHeight="1" outlineLevel="2">
      <c r="A879" s="45" t="s">
        <v>2939</v>
      </c>
      <c r="B879" s="121" t="s">
        <v>1141</v>
      </c>
      <c r="C879" s="41">
        <f t="shared" si="253"/>
        <v>0</v>
      </c>
      <c r="D879" s="41">
        <f t="shared" si="253"/>
        <v>0</v>
      </c>
      <c r="E879" s="41">
        <f t="shared" si="253"/>
        <v>0</v>
      </c>
      <c r="F879" s="41">
        <f t="shared" si="254"/>
        <v>0</v>
      </c>
      <c r="G879" s="41">
        <f t="shared" si="255"/>
        <v>0</v>
      </c>
      <c r="H879" s="130">
        <f t="shared" si="256"/>
        <v>0</v>
      </c>
      <c r="I879" s="41">
        <v>0</v>
      </c>
      <c r="J879" s="41"/>
      <c r="K879" s="41">
        <f t="shared" si="264"/>
        <v>0</v>
      </c>
      <c r="L879" s="41">
        <f t="shared" si="252"/>
        <v>0</v>
      </c>
      <c r="M879" s="41">
        <f t="shared" si="257"/>
        <v>0</v>
      </c>
      <c r="N879" s="130">
        <f t="shared" si="258"/>
        <v>0</v>
      </c>
      <c r="O879" s="41"/>
      <c r="P879" s="41"/>
      <c r="Q879" s="41"/>
      <c r="R879" s="41"/>
      <c r="S879" s="41">
        <f t="shared" si="259"/>
        <v>0</v>
      </c>
      <c r="T879" s="130">
        <f t="shared" si="260"/>
        <v>0</v>
      </c>
      <c r="U879" s="41">
        <v>0</v>
      </c>
      <c r="V879" s="41"/>
      <c r="W879" s="41"/>
      <c r="X879" s="41">
        <v>0</v>
      </c>
      <c r="Y879" s="41">
        <f t="shared" si="261"/>
        <v>0</v>
      </c>
      <c r="Z879" s="130">
        <f t="shared" si="262"/>
        <v>0</v>
      </c>
      <c r="AE879" s="41"/>
      <c r="AF879" s="41"/>
      <c r="AG879" s="41"/>
      <c r="AH879" s="41"/>
      <c r="AJ879" s="281" t="e">
        <f t="shared" si="263"/>
        <v>#N/A</v>
      </c>
    </row>
    <row r="880" spans="1:36" ht="19.5" hidden="1" customHeight="1" outlineLevel="2">
      <c r="A880" s="45" t="s">
        <v>2940</v>
      </c>
      <c r="B880" s="121" t="s">
        <v>1142</v>
      </c>
      <c r="C880" s="41">
        <f t="shared" si="253"/>
        <v>0</v>
      </c>
      <c r="D880" s="41">
        <f t="shared" si="253"/>
        <v>0</v>
      </c>
      <c r="E880" s="41">
        <f t="shared" si="253"/>
        <v>0</v>
      </c>
      <c r="F880" s="41">
        <f t="shared" si="254"/>
        <v>0</v>
      </c>
      <c r="G880" s="41">
        <f t="shared" si="255"/>
        <v>0</v>
      </c>
      <c r="H880" s="130">
        <f t="shared" si="256"/>
        <v>0</v>
      </c>
      <c r="I880" s="41">
        <v>0</v>
      </c>
      <c r="J880" s="41"/>
      <c r="K880" s="41">
        <f t="shared" si="264"/>
        <v>0</v>
      </c>
      <c r="L880" s="41">
        <f t="shared" si="252"/>
        <v>0</v>
      </c>
      <c r="M880" s="41">
        <f t="shared" si="257"/>
        <v>0</v>
      </c>
      <c r="N880" s="130">
        <f t="shared" si="258"/>
        <v>0</v>
      </c>
      <c r="O880" s="41"/>
      <c r="P880" s="41"/>
      <c r="Q880" s="41"/>
      <c r="R880" s="41"/>
      <c r="S880" s="41">
        <f t="shared" si="259"/>
        <v>0</v>
      </c>
      <c r="T880" s="130">
        <f t="shared" si="260"/>
        <v>0</v>
      </c>
      <c r="U880" s="41">
        <v>0</v>
      </c>
      <c r="V880" s="41"/>
      <c r="W880" s="41"/>
      <c r="X880" s="41">
        <v>0</v>
      </c>
      <c r="Y880" s="41">
        <f t="shared" si="261"/>
        <v>0</v>
      </c>
      <c r="Z880" s="130">
        <f t="shared" si="262"/>
        <v>0</v>
      </c>
      <c r="AE880" s="41"/>
      <c r="AF880" s="41"/>
      <c r="AG880" s="41"/>
      <c r="AH880" s="41"/>
      <c r="AJ880" s="281" t="e">
        <f t="shared" si="263"/>
        <v>#N/A</v>
      </c>
    </row>
    <row r="881" spans="1:36" ht="19.5" hidden="1" customHeight="1" outlineLevel="2">
      <c r="A881" s="45" t="s">
        <v>2941</v>
      </c>
      <c r="B881" s="121" t="s">
        <v>1143</v>
      </c>
      <c r="C881" s="41">
        <f t="shared" si="253"/>
        <v>0</v>
      </c>
      <c r="D881" s="41">
        <f t="shared" si="253"/>
        <v>0</v>
      </c>
      <c r="E881" s="41">
        <f t="shared" si="253"/>
        <v>0</v>
      </c>
      <c r="F881" s="41">
        <f t="shared" si="254"/>
        <v>0</v>
      </c>
      <c r="G881" s="41">
        <f t="shared" si="255"/>
        <v>0</v>
      </c>
      <c r="H881" s="130">
        <f t="shared" si="256"/>
        <v>0</v>
      </c>
      <c r="I881" s="41">
        <v>0</v>
      </c>
      <c r="J881" s="41"/>
      <c r="K881" s="41">
        <f t="shared" si="264"/>
        <v>0</v>
      </c>
      <c r="L881" s="41">
        <f t="shared" si="252"/>
        <v>0</v>
      </c>
      <c r="M881" s="41">
        <f t="shared" si="257"/>
        <v>0</v>
      </c>
      <c r="N881" s="130">
        <f t="shared" si="258"/>
        <v>0</v>
      </c>
      <c r="O881" s="41"/>
      <c r="P881" s="41"/>
      <c r="Q881" s="41"/>
      <c r="R881" s="41"/>
      <c r="S881" s="41">
        <f t="shared" si="259"/>
        <v>0</v>
      </c>
      <c r="T881" s="130">
        <f t="shared" si="260"/>
        <v>0</v>
      </c>
      <c r="U881" s="41">
        <v>0</v>
      </c>
      <c r="V881" s="41"/>
      <c r="W881" s="41"/>
      <c r="X881" s="41">
        <v>0</v>
      </c>
      <c r="Y881" s="41">
        <f t="shared" si="261"/>
        <v>0</v>
      </c>
      <c r="Z881" s="130">
        <f t="shared" si="262"/>
        <v>0</v>
      </c>
      <c r="AE881" s="41"/>
      <c r="AF881" s="41"/>
      <c r="AG881" s="41"/>
      <c r="AH881" s="41"/>
      <c r="AJ881" s="281" t="e">
        <f t="shared" si="263"/>
        <v>#N/A</v>
      </c>
    </row>
    <row r="882" spans="1:36" ht="19.5" hidden="1" customHeight="1" outlineLevel="2">
      <c r="A882" s="45" t="s">
        <v>2942</v>
      </c>
      <c r="B882" s="121" t="s">
        <v>1144</v>
      </c>
      <c r="C882" s="41">
        <f t="shared" si="253"/>
        <v>0</v>
      </c>
      <c r="D882" s="41">
        <f t="shared" si="253"/>
        <v>0</v>
      </c>
      <c r="E882" s="41">
        <f t="shared" si="253"/>
        <v>0</v>
      </c>
      <c r="F882" s="41">
        <f t="shared" si="254"/>
        <v>0</v>
      </c>
      <c r="G882" s="41">
        <f t="shared" si="255"/>
        <v>0</v>
      </c>
      <c r="H882" s="130">
        <f t="shared" si="256"/>
        <v>0</v>
      </c>
      <c r="I882" s="41">
        <v>0</v>
      </c>
      <c r="J882" s="41"/>
      <c r="K882" s="41">
        <f t="shared" si="264"/>
        <v>0</v>
      </c>
      <c r="L882" s="41">
        <f t="shared" si="252"/>
        <v>0</v>
      </c>
      <c r="M882" s="41">
        <f t="shared" si="257"/>
        <v>0</v>
      </c>
      <c r="N882" s="130">
        <f t="shared" si="258"/>
        <v>0</v>
      </c>
      <c r="O882" s="41"/>
      <c r="P882" s="41"/>
      <c r="Q882" s="41"/>
      <c r="R882" s="41"/>
      <c r="S882" s="41">
        <f t="shared" si="259"/>
        <v>0</v>
      </c>
      <c r="T882" s="130">
        <f t="shared" si="260"/>
        <v>0</v>
      </c>
      <c r="U882" s="41">
        <v>0</v>
      </c>
      <c r="V882" s="41"/>
      <c r="W882" s="41"/>
      <c r="X882" s="41">
        <v>0</v>
      </c>
      <c r="Y882" s="41">
        <f t="shared" si="261"/>
        <v>0</v>
      </c>
      <c r="Z882" s="130">
        <f t="shared" si="262"/>
        <v>0</v>
      </c>
      <c r="AE882" s="41"/>
      <c r="AF882" s="41"/>
      <c r="AG882" s="41"/>
      <c r="AH882" s="41"/>
      <c r="AJ882" s="281" t="e">
        <f t="shared" si="263"/>
        <v>#N/A</v>
      </c>
    </row>
    <row r="883" spans="1:36" ht="19.5" hidden="1" customHeight="1" outlineLevel="2">
      <c r="A883" s="45" t="s">
        <v>2943</v>
      </c>
      <c r="B883" s="121" t="s">
        <v>1145</v>
      </c>
      <c r="C883" s="41">
        <f t="shared" si="253"/>
        <v>0</v>
      </c>
      <c r="D883" s="41">
        <f t="shared" si="253"/>
        <v>0</v>
      </c>
      <c r="E883" s="41">
        <f t="shared" si="253"/>
        <v>0</v>
      </c>
      <c r="F883" s="41">
        <f t="shared" si="254"/>
        <v>0</v>
      </c>
      <c r="G883" s="41">
        <f t="shared" si="255"/>
        <v>0</v>
      </c>
      <c r="H883" s="130">
        <f t="shared" si="256"/>
        <v>0</v>
      </c>
      <c r="I883" s="41">
        <v>0</v>
      </c>
      <c r="J883" s="41"/>
      <c r="K883" s="41">
        <f t="shared" si="264"/>
        <v>0</v>
      </c>
      <c r="L883" s="41">
        <f t="shared" si="252"/>
        <v>0</v>
      </c>
      <c r="M883" s="41">
        <f t="shared" si="257"/>
        <v>0</v>
      </c>
      <c r="N883" s="130">
        <f t="shared" si="258"/>
        <v>0</v>
      </c>
      <c r="O883" s="41"/>
      <c r="P883" s="41"/>
      <c r="Q883" s="41"/>
      <c r="R883" s="41"/>
      <c r="S883" s="41">
        <f t="shared" si="259"/>
        <v>0</v>
      </c>
      <c r="T883" s="130">
        <f t="shared" si="260"/>
        <v>0</v>
      </c>
      <c r="U883" s="41">
        <v>0</v>
      </c>
      <c r="V883" s="41"/>
      <c r="W883" s="41"/>
      <c r="X883" s="41">
        <v>0</v>
      </c>
      <c r="Y883" s="41">
        <f t="shared" si="261"/>
        <v>0</v>
      </c>
      <c r="Z883" s="130">
        <f t="shared" si="262"/>
        <v>0</v>
      </c>
      <c r="AE883" s="41"/>
      <c r="AF883" s="41"/>
      <c r="AG883" s="41"/>
      <c r="AH883" s="41"/>
      <c r="AJ883" s="281" t="e">
        <f t="shared" si="263"/>
        <v>#N/A</v>
      </c>
    </row>
    <row r="884" spans="1:36" ht="19.5" hidden="1" customHeight="1" outlineLevel="2">
      <c r="A884" s="45" t="s">
        <v>2944</v>
      </c>
      <c r="B884" s="121" t="s">
        <v>1146</v>
      </c>
      <c r="C884" s="41">
        <f t="shared" si="253"/>
        <v>0</v>
      </c>
      <c r="D884" s="41">
        <f t="shared" si="253"/>
        <v>0</v>
      </c>
      <c r="E884" s="41">
        <f t="shared" si="253"/>
        <v>0</v>
      </c>
      <c r="F884" s="41">
        <f t="shared" si="254"/>
        <v>0</v>
      </c>
      <c r="G884" s="41">
        <f t="shared" si="255"/>
        <v>0</v>
      </c>
      <c r="H884" s="130">
        <f t="shared" si="256"/>
        <v>0</v>
      </c>
      <c r="I884" s="41">
        <v>0</v>
      </c>
      <c r="J884" s="41"/>
      <c r="K884" s="41">
        <f t="shared" si="264"/>
        <v>0</v>
      </c>
      <c r="L884" s="41">
        <f t="shared" si="252"/>
        <v>0</v>
      </c>
      <c r="M884" s="41">
        <f t="shared" si="257"/>
        <v>0</v>
      </c>
      <c r="N884" s="130">
        <f t="shared" si="258"/>
        <v>0</v>
      </c>
      <c r="O884" s="41"/>
      <c r="P884" s="41"/>
      <c r="Q884" s="41"/>
      <c r="R884" s="41"/>
      <c r="S884" s="41">
        <f t="shared" si="259"/>
        <v>0</v>
      </c>
      <c r="T884" s="130">
        <f t="shared" si="260"/>
        <v>0</v>
      </c>
      <c r="U884" s="41">
        <v>0</v>
      </c>
      <c r="V884" s="41"/>
      <c r="W884" s="41"/>
      <c r="X884" s="41">
        <v>0</v>
      </c>
      <c r="Y884" s="41">
        <f t="shared" si="261"/>
        <v>0</v>
      </c>
      <c r="Z884" s="130">
        <f t="shared" si="262"/>
        <v>0</v>
      </c>
      <c r="AE884" s="41"/>
      <c r="AF884" s="41"/>
      <c r="AG884" s="41"/>
      <c r="AH884" s="41"/>
      <c r="AJ884" s="281" t="e">
        <f t="shared" si="263"/>
        <v>#N/A</v>
      </c>
    </row>
    <row r="885" spans="1:36" ht="19.5" hidden="1" customHeight="1" outlineLevel="2">
      <c r="A885" s="45" t="s">
        <v>2945</v>
      </c>
      <c r="B885" s="121" t="s">
        <v>1147</v>
      </c>
      <c r="C885" s="41">
        <f t="shared" si="253"/>
        <v>0</v>
      </c>
      <c r="D885" s="41">
        <f t="shared" si="253"/>
        <v>0</v>
      </c>
      <c r="E885" s="41">
        <f t="shared" si="253"/>
        <v>0</v>
      </c>
      <c r="F885" s="41">
        <f t="shared" si="254"/>
        <v>0</v>
      </c>
      <c r="G885" s="41">
        <f t="shared" si="255"/>
        <v>0</v>
      </c>
      <c r="H885" s="130">
        <f t="shared" si="256"/>
        <v>0</v>
      </c>
      <c r="I885" s="41">
        <v>0</v>
      </c>
      <c r="J885" s="41"/>
      <c r="K885" s="41">
        <f t="shared" si="264"/>
        <v>0</v>
      </c>
      <c r="L885" s="41">
        <f t="shared" si="252"/>
        <v>0</v>
      </c>
      <c r="M885" s="41">
        <f t="shared" si="257"/>
        <v>0</v>
      </c>
      <c r="N885" s="130">
        <f t="shared" si="258"/>
        <v>0</v>
      </c>
      <c r="O885" s="41"/>
      <c r="P885" s="41"/>
      <c r="Q885" s="41"/>
      <c r="R885" s="41"/>
      <c r="S885" s="41">
        <f t="shared" si="259"/>
        <v>0</v>
      </c>
      <c r="T885" s="130">
        <f t="shared" si="260"/>
        <v>0</v>
      </c>
      <c r="U885" s="41">
        <v>0</v>
      </c>
      <c r="V885" s="41"/>
      <c r="W885" s="41"/>
      <c r="X885" s="41">
        <v>0</v>
      </c>
      <c r="Y885" s="41">
        <f t="shared" si="261"/>
        <v>0</v>
      </c>
      <c r="Z885" s="130">
        <f t="shared" si="262"/>
        <v>0</v>
      </c>
      <c r="AE885" s="41"/>
      <c r="AF885" s="41"/>
      <c r="AG885" s="41"/>
      <c r="AH885" s="41"/>
      <c r="AJ885" s="281" t="e">
        <f t="shared" si="263"/>
        <v>#N/A</v>
      </c>
    </row>
    <row r="886" spans="1:36" ht="19.5" hidden="1" customHeight="1" outlineLevel="2">
      <c r="A886" s="45" t="s">
        <v>2946</v>
      </c>
      <c r="B886" s="121" t="s">
        <v>1148</v>
      </c>
      <c r="C886" s="41">
        <f t="shared" si="253"/>
        <v>0</v>
      </c>
      <c r="D886" s="41">
        <f t="shared" si="253"/>
        <v>0</v>
      </c>
      <c r="E886" s="41">
        <f t="shared" si="253"/>
        <v>0</v>
      </c>
      <c r="F886" s="41">
        <f t="shared" si="254"/>
        <v>0</v>
      </c>
      <c r="G886" s="41">
        <f t="shared" si="255"/>
        <v>0</v>
      </c>
      <c r="H886" s="130">
        <f t="shared" si="256"/>
        <v>0</v>
      </c>
      <c r="I886" s="41">
        <v>0</v>
      </c>
      <c r="J886" s="41"/>
      <c r="K886" s="41">
        <f t="shared" si="264"/>
        <v>0</v>
      </c>
      <c r="L886" s="41">
        <f t="shared" si="252"/>
        <v>0</v>
      </c>
      <c r="M886" s="41">
        <f t="shared" si="257"/>
        <v>0</v>
      </c>
      <c r="N886" s="130">
        <f t="shared" si="258"/>
        <v>0</v>
      </c>
      <c r="O886" s="41"/>
      <c r="P886" s="41"/>
      <c r="Q886" s="41"/>
      <c r="R886" s="41"/>
      <c r="S886" s="41">
        <f t="shared" si="259"/>
        <v>0</v>
      </c>
      <c r="T886" s="130">
        <f t="shared" si="260"/>
        <v>0</v>
      </c>
      <c r="U886" s="41">
        <v>0</v>
      </c>
      <c r="V886" s="41"/>
      <c r="W886" s="41"/>
      <c r="X886" s="41">
        <v>0</v>
      </c>
      <c r="Y886" s="41">
        <f t="shared" si="261"/>
        <v>0</v>
      </c>
      <c r="Z886" s="130">
        <f t="shared" si="262"/>
        <v>0</v>
      </c>
      <c r="AE886" s="41"/>
      <c r="AF886" s="41"/>
      <c r="AG886" s="41"/>
      <c r="AH886" s="41"/>
      <c r="AJ886" s="281" t="e">
        <f t="shared" si="263"/>
        <v>#N/A</v>
      </c>
    </row>
    <row r="887" spans="1:36" ht="19.5" hidden="1" customHeight="1" outlineLevel="2">
      <c r="A887" s="45" t="s">
        <v>2947</v>
      </c>
      <c r="B887" s="121" t="s">
        <v>1149</v>
      </c>
      <c r="C887" s="41">
        <f t="shared" si="253"/>
        <v>0</v>
      </c>
      <c r="D887" s="41">
        <f t="shared" si="253"/>
        <v>0</v>
      </c>
      <c r="E887" s="41">
        <f t="shared" si="253"/>
        <v>0</v>
      </c>
      <c r="F887" s="41">
        <f t="shared" si="254"/>
        <v>0</v>
      </c>
      <c r="G887" s="41">
        <f t="shared" si="255"/>
        <v>0</v>
      </c>
      <c r="H887" s="130">
        <f t="shared" si="256"/>
        <v>0</v>
      </c>
      <c r="I887" s="41">
        <v>0</v>
      </c>
      <c r="J887" s="41"/>
      <c r="K887" s="41">
        <f t="shared" si="264"/>
        <v>0</v>
      </c>
      <c r="L887" s="41">
        <f t="shared" si="252"/>
        <v>0</v>
      </c>
      <c r="M887" s="41">
        <f t="shared" si="257"/>
        <v>0</v>
      </c>
      <c r="N887" s="130">
        <f t="shared" si="258"/>
        <v>0</v>
      </c>
      <c r="O887" s="41"/>
      <c r="P887" s="41"/>
      <c r="Q887" s="41"/>
      <c r="R887" s="41"/>
      <c r="S887" s="41">
        <f t="shared" si="259"/>
        <v>0</v>
      </c>
      <c r="T887" s="130">
        <f t="shared" si="260"/>
        <v>0</v>
      </c>
      <c r="U887" s="41">
        <v>0</v>
      </c>
      <c r="V887" s="41"/>
      <c r="W887" s="41"/>
      <c r="X887" s="41">
        <v>0</v>
      </c>
      <c r="Y887" s="41">
        <f t="shared" si="261"/>
        <v>0</v>
      </c>
      <c r="Z887" s="130">
        <f t="shared" si="262"/>
        <v>0</v>
      </c>
      <c r="AE887" s="41"/>
      <c r="AF887" s="41"/>
      <c r="AG887" s="41"/>
      <c r="AH887" s="41"/>
      <c r="AJ887" s="281" t="e">
        <f t="shared" si="263"/>
        <v>#N/A</v>
      </c>
    </row>
    <row r="888" spans="1:36" ht="19.5" hidden="1" customHeight="1" outlineLevel="2">
      <c r="A888" s="45" t="s">
        <v>2948</v>
      </c>
      <c r="B888" s="121" t="s">
        <v>1150</v>
      </c>
      <c r="C888" s="41">
        <f t="shared" si="253"/>
        <v>189</v>
      </c>
      <c r="D888" s="41">
        <f t="shared" si="253"/>
        <v>0</v>
      </c>
      <c r="E888" s="41">
        <f t="shared" si="253"/>
        <v>0</v>
      </c>
      <c r="F888" s="41">
        <f t="shared" si="254"/>
        <v>189</v>
      </c>
      <c r="G888" s="41">
        <f t="shared" si="255"/>
        <v>0</v>
      </c>
      <c r="H888" s="130">
        <f t="shared" si="256"/>
        <v>0</v>
      </c>
      <c r="I888" s="41">
        <v>186</v>
      </c>
      <c r="J888" s="41"/>
      <c r="K888" s="41">
        <f t="shared" si="264"/>
        <v>0</v>
      </c>
      <c r="L888" s="41">
        <f t="shared" si="252"/>
        <v>186</v>
      </c>
      <c r="M888" s="41">
        <f t="shared" si="257"/>
        <v>0</v>
      </c>
      <c r="N888" s="130">
        <f t="shared" si="258"/>
        <v>0</v>
      </c>
      <c r="O888" s="41"/>
      <c r="P888" s="41"/>
      <c r="Q888" s="41"/>
      <c r="R888" s="41"/>
      <c r="S888" s="41">
        <f t="shared" si="259"/>
        <v>0</v>
      </c>
      <c r="T888" s="130">
        <f t="shared" si="260"/>
        <v>0</v>
      </c>
      <c r="U888" s="41">
        <v>3</v>
      </c>
      <c r="V888" s="41"/>
      <c r="W888" s="41"/>
      <c r="X888" s="41">
        <v>3</v>
      </c>
      <c r="Y888" s="41">
        <f t="shared" si="261"/>
        <v>0</v>
      </c>
      <c r="Z888" s="130">
        <f t="shared" si="262"/>
        <v>0</v>
      </c>
      <c r="AE888" s="41"/>
      <c r="AF888" s="41"/>
      <c r="AG888" s="41"/>
      <c r="AH888" s="41"/>
      <c r="AJ888" s="281" t="e">
        <f t="shared" si="263"/>
        <v>#N/A</v>
      </c>
    </row>
    <row r="889" spans="1:36" ht="19.5" hidden="1" customHeight="1" outlineLevel="2">
      <c r="A889" s="45" t="s">
        <v>2949</v>
      </c>
      <c r="B889" s="121" t="s">
        <v>1151</v>
      </c>
      <c r="C889" s="41">
        <f t="shared" si="253"/>
        <v>277</v>
      </c>
      <c r="D889" s="41">
        <f t="shared" si="253"/>
        <v>0</v>
      </c>
      <c r="E889" s="41">
        <f t="shared" si="253"/>
        <v>10</v>
      </c>
      <c r="F889" s="41">
        <f t="shared" si="254"/>
        <v>287</v>
      </c>
      <c r="G889" s="41">
        <f t="shared" si="255"/>
        <v>10</v>
      </c>
      <c r="H889" s="130">
        <f t="shared" si="256"/>
        <v>3.6101083032490973</v>
      </c>
      <c r="I889" s="41">
        <v>277</v>
      </c>
      <c r="J889" s="41"/>
      <c r="K889" s="41">
        <f t="shared" si="264"/>
        <v>10</v>
      </c>
      <c r="L889" s="41">
        <f t="shared" si="252"/>
        <v>287</v>
      </c>
      <c r="M889" s="41">
        <f t="shared" si="257"/>
        <v>10</v>
      </c>
      <c r="N889" s="130">
        <f t="shared" si="258"/>
        <v>3.6101083032490973</v>
      </c>
      <c r="O889" s="41"/>
      <c r="P889" s="41"/>
      <c r="Q889" s="41"/>
      <c r="R889" s="41"/>
      <c r="S889" s="41">
        <f t="shared" si="259"/>
        <v>0</v>
      </c>
      <c r="T889" s="130">
        <f t="shared" si="260"/>
        <v>0</v>
      </c>
      <c r="U889" s="41">
        <v>0</v>
      </c>
      <c r="V889" s="41"/>
      <c r="W889" s="41"/>
      <c r="X889" s="41">
        <v>0</v>
      </c>
      <c r="Y889" s="41">
        <f t="shared" si="261"/>
        <v>0</v>
      </c>
      <c r="Z889" s="130">
        <f t="shared" si="262"/>
        <v>0</v>
      </c>
      <c r="AE889" s="41"/>
      <c r="AF889" s="41"/>
      <c r="AG889" s="41"/>
      <c r="AH889" s="41">
        <v>10</v>
      </c>
      <c r="AJ889" s="281" t="e">
        <f t="shared" si="263"/>
        <v>#N/A</v>
      </c>
    </row>
    <row r="890" spans="1:36" ht="19.5" hidden="1" customHeight="1" outlineLevel="1" collapsed="1">
      <c r="A890" s="43" t="s">
        <v>2950</v>
      </c>
      <c r="B890" s="121" t="s">
        <v>1152</v>
      </c>
      <c r="C890" s="44">
        <f t="shared" si="253"/>
        <v>7009</v>
      </c>
      <c r="D890" s="44">
        <f t="shared" si="253"/>
        <v>550</v>
      </c>
      <c r="E890" s="44">
        <f t="shared" si="253"/>
        <v>-107</v>
      </c>
      <c r="F890" s="44">
        <f t="shared" si="254"/>
        <v>7452</v>
      </c>
      <c r="G890" s="44">
        <f t="shared" si="255"/>
        <v>443</v>
      </c>
      <c r="H890" s="131">
        <f t="shared" si="256"/>
        <v>6.3204451419603362</v>
      </c>
      <c r="I890" s="44">
        <f>SUM(I891:I917)</f>
        <v>6392</v>
      </c>
      <c r="J890" s="44">
        <f>SUM(J891:J917)</f>
        <v>550</v>
      </c>
      <c r="K890" s="44">
        <f>SUM(K891:K917)</f>
        <v>-100</v>
      </c>
      <c r="L890" s="44">
        <f t="shared" si="252"/>
        <v>6842</v>
      </c>
      <c r="M890" s="44">
        <f t="shared" si="257"/>
        <v>450</v>
      </c>
      <c r="N890" s="131">
        <f t="shared" si="258"/>
        <v>7.0400500625782225</v>
      </c>
      <c r="O890" s="44">
        <f>SUM(O891:O917)</f>
        <v>0</v>
      </c>
      <c r="P890" s="44">
        <f>SUM(P891:P917)</f>
        <v>0</v>
      </c>
      <c r="Q890" s="44">
        <f>SUM(Q891:Q917)</f>
        <v>0</v>
      </c>
      <c r="R890" s="44">
        <f>SUM(R891:R917)</f>
        <v>0</v>
      </c>
      <c r="S890" s="44">
        <f t="shared" si="259"/>
        <v>0</v>
      </c>
      <c r="T890" s="131">
        <f t="shared" si="260"/>
        <v>0</v>
      </c>
      <c r="U890" s="44">
        <f>SUM(U891:U917)</f>
        <v>617</v>
      </c>
      <c r="V890" s="44">
        <f>SUM(V891:V917)</f>
        <v>0</v>
      </c>
      <c r="W890" s="44">
        <f>SUM(W891:W917)</f>
        <v>-7</v>
      </c>
      <c r="X890" s="44">
        <f>SUM(X891:X917)</f>
        <v>610</v>
      </c>
      <c r="Y890" s="44">
        <f t="shared" si="261"/>
        <v>-7</v>
      </c>
      <c r="Z890" s="131">
        <f t="shared" si="262"/>
        <v>-1.1345218800648298</v>
      </c>
      <c r="AE890" s="44">
        <f>SUM(AE891:AE917)</f>
        <v>-100</v>
      </c>
      <c r="AF890" s="44">
        <f>SUM(AF891:AF917)</f>
        <v>0</v>
      </c>
      <c r="AG890" s="44">
        <f>SUM(AG891:AG917)</f>
        <v>0</v>
      </c>
      <c r="AH890" s="44">
        <f>SUM(AH891:AH917)</f>
        <v>0</v>
      </c>
      <c r="AJ890" s="281" t="e">
        <f t="shared" si="263"/>
        <v>#N/A</v>
      </c>
    </row>
    <row r="891" spans="1:36" ht="19.5" hidden="1" customHeight="1" outlineLevel="2">
      <c r="A891" s="45" t="s">
        <v>2951</v>
      </c>
      <c r="B891" s="121" t="s">
        <v>706</v>
      </c>
      <c r="C891" s="41">
        <f t="shared" si="253"/>
        <v>592</v>
      </c>
      <c r="D891" s="41">
        <f t="shared" si="253"/>
        <v>0</v>
      </c>
      <c r="E891" s="41">
        <f t="shared" si="253"/>
        <v>0</v>
      </c>
      <c r="F891" s="41">
        <f t="shared" si="254"/>
        <v>592</v>
      </c>
      <c r="G891" s="41">
        <f t="shared" si="255"/>
        <v>0</v>
      </c>
      <c r="H891" s="130">
        <f t="shared" si="256"/>
        <v>0</v>
      </c>
      <c r="I891" s="41">
        <v>592</v>
      </c>
      <c r="J891" s="41"/>
      <c r="K891" s="41">
        <f t="shared" ref="K891:K917" si="265">SUM(AE891:AH891)</f>
        <v>0</v>
      </c>
      <c r="L891" s="41">
        <f t="shared" si="252"/>
        <v>592</v>
      </c>
      <c r="M891" s="41">
        <f t="shared" si="257"/>
        <v>0</v>
      </c>
      <c r="N891" s="130">
        <f t="shared" si="258"/>
        <v>0</v>
      </c>
      <c r="O891" s="41"/>
      <c r="P891" s="41"/>
      <c r="Q891" s="41"/>
      <c r="R891" s="41"/>
      <c r="S891" s="41">
        <f t="shared" si="259"/>
        <v>0</v>
      </c>
      <c r="T891" s="130">
        <f t="shared" si="260"/>
        <v>0</v>
      </c>
      <c r="U891" s="41">
        <v>0</v>
      </c>
      <c r="V891" s="41"/>
      <c r="W891" s="41"/>
      <c r="X891" s="41">
        <v>0</v>
      </c>
      <c r="Y891" s="41">
        <f t="shared" si="261"/>
        <v>0</v>
      </c>
      <c r="Z891" s="130">
        <f t="shared" si="262"/>
        <v>0</v>
      </c>
      <c r="AE891" s="41"/>
      <c r="AF891" s="41"/>
      <c r="AG891" s="41"/>
      <c r="AH891" s="41"/>
      <c r="AJ891" s="281" t="e">
        <f t="shared" si="263"/>
        <v>#N/A</v>
      </c>
    </row>
    <row r="892" spans="1:36" ht="19.5" hidden="1" customHeight="1" outlineLevel="2">
      <c r="A892" s="45" t="s">
        <v>2952</v>
      </c>
      <c r="B892" s="121" t="s">
        <v>718</v>
      </c>
      <c r="C892" s="41">
        <f t="shared" si="253"/>
        <v>140</v>
      </c>
      <c r="D892" s="41">
        <f t="shared" si="253"/>
        <v>0</v>
      </c>
      <c r="E892" s="41">
        <f t="shared" si="253"/>
        <v>0</v>
      </c>
      <c r="F892" s="41">
        <f t="shared" si="254"/>
        <v>140</v>
      </c>
      <c r="G892" s="41">
        <f t="shared" si="255"/>
        <v>0</v>
      </c>
      <c r="H892" s="130">
        <f t="shared" si="256"/>
        <v>0</v>
      </c>
      <c r="I892" s="41">
        <v>85</v>
      </c>
      <c r="J892" s="41"/>
      <c r="K892" s="41">
        <f t="shared" si="265"/>
        <v>0</v>
      </c>
      <c r="L892" s="41">
        <f t="shared" si="252"/>
        <v>85</v>
      </c>
      <c r="M892" s="41">
        <f t="shared" si="257"/>
        <v>0</v>
      </c>
      <c r="N892" s="130">
        <f t="shared" si="258"/>
        <v>0</v>
      </c>
      <c r="O892" s="41"/>
      <c r="P892" s="41"/>
      <c r="Q892" s="41"/>
      <c r="R892" s="41"/>
      <c r="S892" s="41">
        <f t="shared" si="259"/>
        <v>0</v>
      </c>
      <c r="T892" s="130">
        <f t="shared" si="260"/>
        <v>0</v>
      </c>
      <c r="U892" s="41">
        <v>55</v>
      </c>
      <c r="V892" s="41"/>
      <c r="W892" s="41"/>
      <c r="X892" s="41">
        <v>55</v>
      </c>
      <c r="Y892" s="41">
        <f t="shared" si="261"/>
        <v>0</v>
      </c>
      <c r="Z892" s="130">
        <f t="shared" si="262"/>
        <v>0</v>
      </c>
      <c r="AE892" s="41"/>
      <c r="AF892" s="41"/>
      <c r="AG892" s="41"/>
      <c r="AH892" s="41"/>
      <c r="AJ892" s="281" t="e">
        <f t="shared" si="263"/>
        <v>#N/A</v>
      </c>
    </row>
    <row r="893" spans="1:36" ht="19.5" hidden="1" customHeight="1" outlineLevel="2">
      <c r="A893" s="45" t="s">
        <v>2953</v>
      </c>
      <c r="B893" s="121" t="s">
        <v>719</v>
      </c>
      <c r="C893" s="41">
        <f t="shared" si="253"/>
        <v>1062</v>
      </c>
      <c r="D893" s="41">
        <f t="shared" si="253"/>
        <v>0</v>
      </c>
      <c r="E893" s="41">
        <f t="shared" si="253"/>
        <v>0</v>
      </c>
      <c r="F893" s="41">
        <f t="shared" si="254"/>
        <v>1062</v>
      </c>
      <c r="G893" s="41">
        <f t="shared" si="255"/>
        <v>0</v>
      </c>
      <c r="H893" s="130">
        <f t="shared" si="256"/>
        <v>0</v>
      </c>
      <c r="I893" s="41">
        <v>1062</v>
      </c>
      <c r="J893" s="41"/>
      <c r="K893" s="41">
        <f t="shared" si="265"/>
        <v>0</v>
      </c>
      <c r="L893" s="41">
        <f t="shared" si="252"/>
        <v>1062</v>
      </c>
      <c r="M893" s="41">
        <f t="shared" si="257"/>
        <v>0</v>
      </c>
      <c r="N893" s="130">
        <f t="shared" si="258"/>
        <v>0</v>
      </c>
      <c r="O893" s="41"/>
      <c r="P893" s="41"/>
      <c r="Q893" s="41"/>
      <c r="R893" s="41"/>
      <c r="S893" s="41">
        <f t="shared" si="259"/>
        <v>0</v>
      </c>
      <c r="T893" s="130">
        <f t="shared" si="260"/>
        <v>0</v>
      </c>
      <c r="U893" s="41"/>
      <c r="V893" s="41"/>
      <c r="W893" s="41"/>
      <c r="X893" s="41"/>
      <c r="Y893" s="41">
        <f t="shared" si="261"/>
        <v>0</v>
      </c>
      <c r="Z893" s="130">
        <f t="shared" si="262"/>
        <v>0</v>
      </c>
      <c r="AE893" s="41"/>
      <c r="AF893" s="41"/>
      <c r="AG893" s="41"/>
      <c r="AH893" s="41"/>
      <c r="AJ893" s="281">
        <f t="shared" si="263"/>
        <v>-1</v>
      </c>
    </row>
    <row r="894" spans="1:36" ht="19.5" hidden="1" customHeight="1" outlineLevel="2">
      <c r="A894" s="45" t="s">
        <v>2954</v>
      </c>
      <c r="B894" s="121" t="s">
        <v>1153</v>
      </c>
      <c r="C894" s="41">
        <f t="shared" si="253"/>
        <v>22</v>
      </c>
      <c r="D894" s="41">
        <f t="shared" si="253"/>
        <v>0</v>
      </c>
      <c r="E894" s="41">
        <f t="shared" si="253"/>
        <v>0</v>
      </c>
      <c r="F894" s="41">
        <f t="shared" si="254"/>
        <v>22</v>
      </c>
      <c r="G894" s="41">
        <f t="shared" si="255"/>
        <v>0</v>
      </c>
      <c r="H894" s="130">
        <f t="shared" si="256"/>
        <v>0</v>
      </c>
      <c r="I894" s="41">
        <v>22</v>
      </c>
      <c r="J894" s="41"/>
      <c r="K894" s="41">
        <f t="shared" si="265"/>
        <v>0</v>
      </c>
      <c r="L894" s="41">
        <f t="shared" si="252"/>
        <v>22</v>
      </c>
      <c r="M894" s="41">
        <f t="shared" si="257"/>
        <v>0</v>
      </c>
      <c r="N894" s="130">
        <f t="shared" si="258"/>
        <v>0</v>
      </c>
      <c r="O894" s="41"/>
      <c r="P894" s="41"/>
      <c r="Q894" s="41"/>
      <c r="R894" s="41"/>
      <c r="S894" s="41">
        <f t="shared" si="259"/>
        <v>0</v>
      </c>
      <c r="T894" s="130">
        <f t="shared" si="260"/>
        <v>0</v>
      </c>
      <c r="U894" s="41"/>
      <c r="V894" s="41"/>
      <c r="W894" s="41"/>
      <c r="X894" s="41"/>
      <c r="Y894" s="41">
        <f t="shared" si="261"/>
        <v>0</v>
      </c>
      <c r="Z894" s="130">
        <f t="shared" si="262"/>
        <v>0</v>
      </c>
      <c r="AE894" s="41"/>
      <c r="AF894" s="41"/>
      <c r="AG894" s="41"/>
      <c r="AH894" s="41"/>
      <c r="AJ894" s="281" t="e">
        <f t="shared" si="263"/>
        <v>#N/A</v>
      </c>
    </row>
    <row r="895" spans="1:36" ht="19.5" hidden="1" customHeight="1" outlineLevel="2">
      <c r="A895" s="45" t="s">
        <v>2955</v>
      </c>
      <c r="B895" s="121" t="s">
        <v>1154</v>
      </c>
      <c r="C895" s="41">
        <f t="shared" si="253"/>
        <v>1282</v>
      </c>
      <c r="D895" s="41">
        <f t="shared" si="253"/>
        <v>450</v>
      </c>
      <c r="E895" s="41">
        <f t="shared" si="253"/>
        <v>0</v>
      </c>
      <c r="F895" s="41">
        <f t="shared" si="254"/>
        <v>1732</v>
      </c>
      <c r="G895" s="41">
        <f t="shared" si="255"/>
        <v>450</v>
      </c>
      <c r="H895" s="130">
        <f t="shared" si="256"/>
        <v>35.101404056162245</v>
      </c>
      <c r="I895" s="41">
        <v>1282</v>
      </c>
      <c r="J895" s="41">
        <v>450</v>
      </c>
      <c r="K895" s="41">
        <f t="shared" si="265"/>
        <v>0</v>
      </c>
      <c r="L895" s="41">
        <f t="shared" si="252"/>
        <v>1732</v>
      </c>
      <c r="M895" s="41">
        <f t="shared" si="257"/>
        <v>450</v>
      </c>
      <c r="N895" s="130">
        <f t="shared" si="258"/>
        <v>35.101404056162245</v>
      </c>
      <c r="O895" s="41"/>
      <c r="P895" s="41"/>
      <c r="Q895" s="41"/>
      <c r="R895" s="41"/>
      <c r="S895" s="41">
        <f t="shared" si="259"/>
        <v>0</v>
      </c>
      <c r="T895" s="130">
        <f t="shared" si="260"/>
        <v>0</v>
      </c>
      <c r="U895" s="41"/>
      <c r="V895" s="41"/>
      <c r="W895" s="41"/>
      <c r="X895" s="41"/>
      <c r="Y895" s="41">
        <f t="shared" si="261"/>
        <v>0</v>
      </c>
      <c r="Z895" s="130">
        <f t="shared" si="262"/>
        <v>0</v>
      </c>
      <c r="AE895" s="41"/>
      <c r="AF895" s="41"/>
      <c r="AG895" s="41"/>
      <c r="AH895" s="41"/>
      <c r="AJ895" s="281" t="e">
        <f t="shared" si="263"/>
        <v>#N/A</v>
      </c>
    </row>
    <row r="896" spans="1:36" ht="19.5" hidden="1" customHeight="1" outlineLevel="2">
      <c r="A896" s="45" t="s">
        <v>2956</v>
      </c>
      <c r="B896" s="121" t="s">
        <v>1155</v>
      </c>
      <c r="C896" s="41">
        <f t="shared" si="253"/>
        <v>1193</v>
      </c>
      <c r="D896" s="41">
        <f t="shared" si="253"/>
        <v>0</v>
      </c>
      <c r="E896" s="41">
        <f t="shared" si="253"/>
        <v>0</v>
      </c>
      <c r="F896" s="41">
        <f t="shared" si="254"/>
        <v>1193</v>
      </c>
      <c r="G896" s="41">
        <f t="shared" si="255"/>
        <v>0</v>
      </c>
      <c r="H896" s="130">
        <f t="shared" si="256"/>
        <v>0</v>
      </c>
      <c r="I896" s="41">
        <v>693</v>
      </c>
      <c r="J896" s="41"/>
      <c r="K896" s="41">
        <f t="shared" si="265"/>
        <v>0</v>
      </c>
      <c r="L896" s="41">
        <f t="shared" si="252"/>
        <v>693</v>
      </c>
      <c r="M896" s="41">
        <f t="shared" si="257"/>
        <v>0</v>
      </c>
      <c r="N896" s="130">
        <f t="shared" si="258"/>
        <v>0</v>
      </c>
      <c r="O896" s="41"/>
      <c r="P896" s="41"/>
      <c r="Q896" s="41"/>
      <c r="R896" s="41"/>
      <c r="S896" s="41">
        <f t="shared" si="259"/>
        <v>0</v>
      </c>
      <c r="T896" s="130">
        <f t="shared" si="260"/>
        <v>0</v>
      </c>
      <c r="U896" s="41">
        <v>500</v>
      </c>
      <c r="V896" s="41"/>
      <c r="W896" s="41"/>
      <c r="X896" s="41">
        <v>500</v>
      </c>
      <c r="Y896" s="41">
        <f t="shared" si="261"/>
        <v>0</v>
      </c>
      <c r="Z896" s="130">
        <f t="shared" si="262"/>
        <v>0</v>
      </c>
      <c r="AE896" s="41"/>
      <c r="AF896" s="41"/>
      <c r="AG896" s="41"/>
      <c r="AH896" s="41"/>
      <c r="AJ896" s="281">
        <f t="shared" si="263"/>
        <v>-3</v>
      </c>
    </row>
    <row r="897" spans="1:36" ht="19.5" hidden="1" customHeight="1" outlineLevel="2">
      <c r="A897" s="45" t="s">
        <v>2957</v>
      </c>
      <c r="B897" s="121" t="s">
        <v>1156</v>
      </c>
      <c r="C897" s="41">
        <f t="shared" si="253"/>
        <v>0</v>
      </c>
      <c r="D897" s="41">
        <f t="shared" si="253"/>
        <v>0</v>
      </c>
      <c r="E897" s="41">
        <f t="shared" si="253"/>
        <v>0</v>
      </c>
      <c r="F897" s="41">
        <f t="shared" si="254"/>
        <v>0</v>
      </c>
      <c r="G897" s="41">
        <f t="shared" si="255"/>
        <v>0</v>
      </c>
      <c r="H897" s="130">
        <f t="shared" si="256"/>
        <v>0</v>
      </c>
      <c r="I897" s="41">
        <v>0</v>
      </c>
      <c r="J897" s="41"/>
      <c r="K897" s="41">
        <f t="shared" si="265"/>
        <v>0</v>
      </c>
      <c r="L897" s="41">
        <f t="shared" si="252"/>
        <v>0</v>
      </c>
      <c r="M897" s="41">
        <f t="shared" si="257"/>
        <v>0</v>
      </c>
      <c r="N897" s="130">
        <f t="shared" si="258"/>
        <v>0</v>
      </c>
      <c r="O897" s="41"/>
      <c r="P897" s="41"/>
      <c r="Q897" s="41"/>
      <c r="R897" s="41"/>
      <c r="S897" s="41">
        <f t="shared" si="259"/>
        <v>0</v>
      </c>
      <c r="T897" s="130">
        <f t="shared" si="260"/>
        <v>0</v>
      </c>
      <c r="U897" s="41">
        <v>0</v>
      </c>
      <c r="V897" s="41"/>
      <c r="W897" s="41"/>
      <c r="X897" s="41">
        <v>0</v>
      </c>
      <c r="Y897" s="41">
        <f t="shared" si="261"/>
        <v>0</v>
      </c>
      <c r="Z897" s="130">
        <f t="shared" si="262"/>
        <v>0</v>
      </c>
      <c r="AE897" s="41"/>
      <c r="AF897" s="41"/>
      <c r="AG897" s="41"/>
      <c r="AH897" s="41"/>
      <c r="AJ897" s="281" t="e">
        <f t="shared" si="263"/>
        <v>#N/A</v>
      </c>
    </row>
    <row r="898" spans="1:36" ht="19.5" hidden="1" customHeight="1" outlineLevel="2">
      <c r="A898" s="45" t="s">
        <v>2958</v>
      </c>
      <c r="B898" s="121" t="s">
        <v>1157</v>
      </c>
      <c r="C898" s="41">
        <f t="shared" si="253"/>
        <v>0</v>
      </c>
      <c r="D898" s="41">
        <f t="shared" si="253"/>
        <v>0</v>
      </c>
      <c r="E898" s="41">
        <f t="shared" si="253"/>
        <v>0</v>
      </c>
      <c r="F898" s="41">
        <f t="shared" si="254"/>
        <v>0</v>
      </c>
      <c r="G898" s="41">
        <f t="shared" si="255"/>
        <v>0</v>
      </c>
      <c r="H898" s="130">
        <f t="shared" si="256"/>
        <v>0</v>
      </c>
      <c r="I898" s="41">
        <v>0</v>
      </c>
      <c r="J898" s="41"/>
      <c r="K898" s="41">
        <f t="shared" si="265"/>
        <v>0</v>
      </c>
      <c r="L898" s="41">
        <f t="shared" si="252"/>
        <v>0</v>
      </c>
      <c r="M898" s="41">
        <f t="shared" si="257"/>
        <v>0</v>
      </c>
      <c r="N898" s="130">
        <f t="shared" si="258"/>
        <v>0</v>
      </c>
      <c r="O898" s="41"/>
      <c r="P898" s="41"/>
      <c r="Q898" s="41"/>
      <c r="R898" s="41"/>
      <c r="S898" s="41">
        <f t="shared" si="259"/>
        <v>0</v>
      </c>
      <c r="T898" s="130">
        <f t="shared" si="260"/>
        <v>0</v>
      </c>
      <c r="U898" s="41">
        <v>0</v>
      </c>
      <c r="V898" s="41"/>
      <c r="W898" s="41"/>
      <c r="X898" s="41">
        <v>0</v>
      </c>
      <c r="Y898" s="41">
        <f t="shared" si="261"/>
        <v>0</v>
      </c>
      <c r="Z898" s="130">
        <f t="shared" si="262"/>
        <v>0</v>
      </c>
      <c r="AE898" s="41"/>
      <c r="AF898" s="41"/>
      <c r="AG898" s="41"/>
      <c r="AH898" s="41"/>
      <c r="AJ898" s="281" t="e">
        <f t="shared" si="263"/>
        <v>#N/A</v>
      </c>
    </row>
    <row r="899" spans="1:36" ht="19.5" hidden="1" customHeight="1" outlineLevel="2">
      <c r="A899" s="45" t="s">
        <v>2959</v>
      </c>
      <c r="B899" s="121" t="s">
        <v>1158</v>
      </c>
      <c r="C899" s="41">
        <f t="shared" si="253"/>
        <v>60</v>
      </c>
      <c r="D899" s="41">
        <f t="shared" si="253"/>
        <v>0</v>
      </c>
      <c r="E899" s="41">
        <f t="shared" si="253"/>
        <v>0</v>
      </c>
      <c r="F899" s="41">
        <f t="shared" si="254"/>
        <v>60</v>
      </c>
      <c r="G899" s="41">
        <f t="shared" si="255"/>
        <v>0</v>
      </c>
      <c r="H899" s="130">
        <f t="shared" si="256"/>
        <v>0</v>
      </c>
      <c r="I899" s="41">
        <v>60</v>
      </c>
      <c r="J899" s="41"/>
      <c r="K899" s="41">
        <f t="shared" si="265"/>
        <v>0</v>
      </c>
      <c r="L899" s="41">
        <f t="shared" si="252"/>
        <v>60</v>
      </c>
      <c r="M899" s="41">
        <f t="shared" si="257"/>
        <v>0</v>
      </c>
      <c r="N899" s="130">
        <f t="shared" si="258"/>
        <v>0</v>
      </c>
      <c r="O899" s="41"/>
      <c r="P899" s="41"/>
      <c r="Q899" s="41"/>
      <c r="R899" s="41"/>
      <c r="S899" s="41">
        <f t="shared" si="259"/>
        <v>0</v>
      </c>
      <c r="T899" s="130">
        <f t="shared" si="260"/>
        <v>0</v>
      </c>
      <c r="U899" s="41">
        <v>0</v>
      </c>
      <c r="V899" s="41"/>
      <c r="W899" s="41"/>
      <c r="X899" s="41">
        <v>0</v>
      </c>
      <c r="Y899" s="41">
        <f t="shared" si="261"/>
        <v>0</v>
      </c>
      <c r="Z899" s="130">
        <f t="shared" si="262"/>
        <v>0</v>
      </c>
      <c r="AE899" s="41"/>
      <c r="AF899" s="41"/>
      <c r="AG899" s="41"/>
      <c r="AH899" s="41"/>
      <c r="AJ899" s="281" t="e">
        <f t="shared" si="263"/>
        <v>#N/A</v>
      </c>
    </row>
    <row r="900" spans="1:36" ht="19.5" hidden="1" customHeight="1" outlineLevel="2">
      <c r="A900" s="45" t="s">
        <v>2960</v>
      </c>
      <c r="B900" s="121" t="s">
        <v>1159</v>
      </c>
      <c r="C900" s="41">
        <f t="shared" si="253"/>
        <v>0</v>
      </c>
      <c r="D900" s="41">
        <f t="shared" si="253"/>
        <v>0</v>
      </c>
      <c r="E900" s="41">
        <f t="shared" si="253"/>
        <v>0</v>
      </c>
      <c r="F900" s="41">
        <f t="shared" si="254"/>
        <v>0</v>
      </c>
      <c r="G900" s="41">
        <f t="shared" si="255"/>
        <v>0</v>
      </c>
      <c r="H900" s="130">
        <f t="shared" si="256"/>
        <v>0</v>
      </c>
      <c r="I900" s="41">
        <v>0</v>
      </c>
      <c r="J900" s="41"/>
      <c r="K900" s="41">
        <f t="shared" si="265"/>
        <v>0</v>
      </c>
      <c r="L900" s="41">
        <f t="shared" si="252"/>
        <v>0</v>
      </c>
      <c r="M900" s="41">
        <f t="shared" si="257"/>
        <v>0</v>
      </c>
      <c r="N900" s="130">
        <f t="shared" si="258"/>
        <v>0</v>
      </c>
      <c r="O900" s="41"/>
      <c r="P900" s="41"/>
      <c r="Q900" s="41"/>
      <c r="R900" s="41"/>
      <c r="S900" s="41">
        <f t="shared" si="259"/>
        <v>0</v>
      </c>
      <c r="T900" s="130">
        <f t="shared" si="260"/>
        <v>0</v>
      </c>
      <c r="U900" s="41">
        <v>0</v>
      </c>
      <c r="V900" s="41"/>
      <c r="W900" s="41"/>
      <c r="X900" s="41">
        <v>0</v>
      </c>
      <c r="Y900" s="41">
        <f t="shared" si="261"/>
        <v>0</v>
      </c>
      <c r="Z900" s="130">
        <f t="shared" si="262"/>
        <v>0</v>
      </c>
      <c r="AE900" s="41"/>
      <c r="AF900" s="41"/>
      <c r="AG900" s="41"/>
      <c r="AH900" s="41"/>
      <c r="AJ900" s="281" t="e">
        <f t="shared" si="263"/>
        <v>#N/A</v>
      </c>
    </row>
    <row r="901" spans="1:36" ht="19.5" hidden="1" customHeight="1" outlineLevel="2">
      <c r="A901" s="45" t="s">
        <v>2961</v>
      </c>
      <c r="B901" s="121" t="s">
        <v>1160</v>
      </c>
      <c r="C901" s="41">
        <f t="shared" si="253"/>
        <v>167</v>
      </c>
      <c r="D901" s="41">
        <f t="shared" si="253"/>
        <v>0</v>
      </c>
      <c r="E901" s="41">
        <f t="shared" si="253"/>
        <v>0</v>
      </c>
      <c r="F901" s="41">
        <f t="shared" si="254"/>
        <v>167</v>
      </c>
      <c r="G901" s="41">
        <f t="shared" si="255"/>
        <v>0</v>
      </c>
      <c r="H901" s="130">
        <f t="shared" si="256"/>
        <v>0</v>
      </c>
      <c r="I901" s="41">
        <v>167</v>
      </c>
      <c r="J901" s="41"/>
      <c r="K901" s="41">
        <f t="shared" si="265"/>
        <v>0</v>
      </c>
      <c r="L901" s="41">
        <f t="shared" ref="L901:L964" si="266">SUM(I901:K901)</f>
        <v>167</v>
      </c>
      <c r="M901" s="41">
        <f t="shared" si="257"/>
        <v>0</v>
      </c>
      <c r="N901" s="130">
        <f t="shared" si="258"/>
        <v>0</v>
      </c>
      <c r="O901" s="41"/>
      <c r="P901" s="41"/>
      <c r="Q901" s="41"/>
      <c r="R901" s="41"/>
      <c r="S901" s="41">
        <f t="shared" si="259"/>
        <v>0</v>
      </c>
      <c r="T901" s="130">
        <f t="shared" si="260"/>
        <v>0</v>
      </c>
      <c r="U901" s="41">
        <v>0</v>
      </c>
      <c r="V901" s="41"/>
      <c r="W901" s="41"/>
      <c r="X901" s="41">
        <v>0</v>
      </c>
      <c r="Y901" s="41">
        <f t="shared" si="261"/>
        <v>0</v>
      </c>
      <c r="Z901" s="130">
        <f t="shared" si="262"/>
        <v>0</v>
      </c>
      <c r="AE901" s="41"/>
      <c r="AF901" s="41"/>
      <c r="AG901" s="41"/>
      <c r="AH901" s="41"/>
      <c r="AJ901" s="281" t="e">
        <f t="shared" si="263"/>
        <v>#N/A</v>
      </c>
    </row>
    <row r="902" spans="1:36" ht="19.5" hidden="1" customHeight="1" outlineLevel="2">
      <c r="A902" s="45" t="s">
        <v>2962</v>
      </c>
      <c r="B902" s="121" t="s">
        <v>1161</v>
      </c>
      <c r="C902" s="41">
        <f t="shared" si="253"/>
        <v>15</v>
      </c>
      <c r="D902" s="41">
        <f t="shared" si="253"/>
        <v>0</v>
      </c>
      <c r="E902" s="41">
        <f t="shared" si="253"/>
        <v>0</v>
      </c>
      <c r="F902" s="41">
        <f t="shared" si="254"/>
        <v>15</v>
      </c>
      <c r="G902" s="41">
        <f t="shared" si="255"/>
        <v>0</v>
      </c>
      <c r="H902" s="130">
        <f t="shared" si="256"/>
        <v>0</v>
      </c>
      <c r="I902" s="41">
        <v>15</v>
      </c>
      <c r="J902" s="41"/>
      <c r="K902" s="41">
        <f t="shared" si="265"/>
        <v>0</v>
      </c>
      <c r="L902" s="41">
        <f t="shared" si="266"/>
        <v>15</v>
      </c>
      <c r="M902" s="41">
        <f t="shared" si="257"/>
        <v>0</v>
      </c>
      <c r="N902" s="130">
        <f t="shared" si="258"/>
        <v>0</v>
      </c>
      <c r="O902" s="41"/>
      <c r="P902" s="41"/>
      <c r="Q902" s="41"/>
      <c r="R902" s="41"/>
      <c r="S902" s="41">
        <f t="shared" si="259"/>
        <v>0</v>
      </c>
      <c r="T902" s="130">
        <f t="shared" si="260"/>
        <v>0</v>
      </c>
      <c r="U902" s="41">
        <v>0</v>
      </c>
      <c r="V902" s="41"/>
      <c r="W902" s="41"/>
      <c r="X902" s="41">
        <v>0</v>
      </c>
      <c r="Y902" s="41">
        <f t="shared" si="261"/>
        <v>0</v>
      </c>
      <c r="Z902" s="130">
        <f t="shared" si="262"/>
        <v>0</v>
      </c>
      <c r="AE902" s="41"/>
      <c r="AF902" s="41"/>
      <c r="AG902" s="41"/>
      <c r="AH902" s="41"/>
      <c r="AJ902" s="281" t="e">
        <f t="shared" si="263"/>
        <v>#N/A</v>
      </c>
    </row>
    <row r="903" spans="1:36" ht="19.5" hidden="1" customHeight="1" outlineLevel="2">
      <c r="A903" s="45" t="s">
        <v>2963</v>
      </c>
      <c r="B903" s="121" t="s">
        <v>1162</v>
      </c>
      <c r="C903" s="41">
        <f t="shared" ref="C903:E966" si="267">I903+O903+U903</f>
        <v>0</v>
      </c>
      <c r="D903" s="41">
        <f t="shared" si="267"/>
        <v>0</v>
      </c>
      <c r="E903" s="41">
        <f t="shared" si="267"/>
        <v>0</v>
      </c>
      <c r="F903" s="41">
        <f t="shared" ref="F903:F966" si="268">L903+R903+X903</f>
        <v>0</v>
      </c>
      <c r="G903" s="41">
        <f t="shared" ref="G903:G966" si="269">F903-C903</f>
        <v>0</v>
      </c>
      <c r="H903" s="130">
        <f t="shared" ref="H903:H966" si="270">IF(C903=0,0,G903/C903*100)</f>
        <v>0</v>
      </c>
      <c r="I903" s="41">
        <v>0</v>
      </c>
      <c r="J903" s="41"/>
      <c r="K903" s="41">
        <f t="shared" si="265"/>
        <v>0</v>
      </c>
      <c r="L903" s="41">
        <f t="shared" si="266"/>
        <v>0</v>
      </c>
      <c r="M903" s="41">
        <f t="shared" ref="M903:M966" si="271">L903-I903</f>
        <v>0</v>
      </c>
      <c r="N903" s="130">
        <f t="shared" ref="N903:N966" si="272">IF(I903=0,0,M903/I903*100)</f>
        <v>0</v>
      </c>
      <c r="O903" s="41"/>
      <c r="P903" s="41"/>
      <c r="Q903" s="41"/>
      <c r="R903" s="41"/>
      <c r="S903" s="41">
        <f t="shared" ref="S903:S966" si="273">R903-O903</f>
        <v>0</v>
      </c>
      <c r="T903" s="130">
        <f t="shared" ref="T903:T966" si="274">IF(O903=0,0,S903/O903*100)</f>
        <v>0</v>
      </c>
      <c r="U903" s="41">
        <v>0</v>
      </c>
      <c r="V903" s="41"/>
      <c r="W903" s="41"/>
      <c r="X903" s="41">
        <v>0</v>
      </c>
      <c r="Y903" s="41">
        <f t="shared" ref="Y903:Y966" si="275">X903-U903</f>
        <v>0</v>
      </c>
      <c r="Z903" s="130">
        <f t="shared" ref="Z903:Z966" si="276">IF(U903=0,0,Y903/U903*100)</f>
        <v>0</v>
      </c>
      <c r="AE903" s="41"/>
      <c r="AF903" s="41"/>
      <c r="AG903" s="41"/>
      <c r="AH903" s="41"/>
      <c r="AJ903" s="281" t="e">
        <f t="shared" ref="AJ903:AJ966" si="277">VLOOKUP($A903,$A$1374:$F$2703,3,FALSE)</f>
        <v>#N/A</v>
      </c>
    </row>
    <row r="904" spans="1:36" ht="19.5" hidden="1" customHeight="1" outlineLevel="2">
      <c r="A904" s="45" t="s">
        <v>2964</v>
      </c>
      <c r="B904" s="121" t="s">
        <v>1163</v>
      </c>
      <c r="C904" s="41">
        <f t="shared" si="267"/>
        <v>354</v>
      </c>
      <c r="D904" s="41">
        <f t="shared" si="267"/>
        <v>0</v>
      </c>
      <c r="E904" s="41">
        <f t="shared" si="267"/>
        <v>0</v>
      </c>
      <c r="F904" s="41">
        <f t="shared" si="268"/>
        <v>354</v>
      </c>
      <c r="G904" s="41">
        <f t="shared" si="269"/>
        <v>0</v>
      </c>
      <c r="H904" s="130">
        <f t="shared" si="270"/>
        <v>0</v>
      </c>
      <c r="I904" s="41">
        <v>304</v>
      </c>
      <c r="J904" s="41"/>
      <c r="K904" s="41">
        <f t="shared" si="265"/>
        <v>0</v>
      </c>
      <c r="L904" s="41">
        <f t="shared" si="266"/>
        <v>304</v>
      </c>
      <c r="M904" s="41">
        <f t="shared" si="271"/>
        <v>0</v>
      </c>
      <c r="N904" s="130">
        <f t="shared" si="272"/>
        <v>0</v>
      </c>
      <c r="O904" s="41"/>
      <c r="P904" s="41"/>
      <c r="Q904" s="41"/>
      <c r="R904" s="41"/>
      <c r="S904" s="41">
        <f t="shared" si="273"/>
        <v>0</v>
      </c>
      <c r="T904" s="130">
        <f t="shared" si="274"/>
        <v>0</v>
      </c>
      <c r="U904" s="41">
        <v>50</v>
      </c>
      <c r="V904" s="41"/>
      <c r="W904" s="41"/>
      <c r="X904" s="41">
        <v>50</v>
      </c>
      <c r="Y904" s="41">
        <f t="shared" si="275"/>
        <v>0</v>
      </c>
      <c r="Z904" s="130">
        <f t="shared" si="276"/>
        <v>0</v>
      </c>
      <c r="AE904" s="41"/>
      <c r="AF904" s="41"/>
      <c r="AG904" s="41"/>
      <c r="AH904" s="41"/>
      <c r="AJ904" s="281" t="e">
        <f t="shared" si="277"/>
        <v>#N/A</v>
      </c>
    </row>
    <row r="905" spans="1:36" ht="19.5" hidden="1" customHeight="1" outlineLevel="2">
      <c r="A905" s="45" t="s">
        <v>2965</v>
      </c>
      <c r="B905" s="121" t="s">
        <v>1164</v>
      </c>
      <c r="C905" s="41">
        <f t="shared" si="267"/>
        <v>0</v>
      </c>
      <c r="D905" s="41">
        <f t="shared" si="267"/>
        <v>0</v>
      </c>
      <c r="E905" s="41">
        <f t="shared" si="267"/>
        <v>0</v>
      </c>
      <c r="F905" s="41">
        <f t="shared" si="268"/>
        <v>0</v>
      </c>
      <c r="G905" s="41">
        <f t="shared" si="269"/>
        <v>0</v>
      </c>
      <c r="H905" s="130">
        <f t="shared" si="270"/>
        <v>0</v>
      </c>
      <c r="I905" s="41">
        <v>0</v>
      </c>
      <c r="J905" s="41"/>
      <c r="K905" s="41">
        <f t="shared" si="265"/>
        <v>0</v>
      </c>
      <c r="L905" s="41">
        <f t="shared" si="266"/>
        <v>0</v>
      </c>
      <c r="M905" s="41">
        <f t="shared" si="271"/>
        <v>0</v>
      </c>
      <c r="N905" s="130">
        <f t="shared" si="272"/>
        <v>0</v>
      </c>
      <c r="O905" s="41"/>
      <c r="P905" s="41"/>
      <c r="Q905" s="41"/>
      <c r="R905" s="41"/>
      <c r="S905" s="41">
        <f t="shared" si="273"/>
        <v>0</v>
      </c>
      <c r="T905" s="130">
        <f t="shared" si="274"/>
        <v>0</v>
      </c>
      <c r="U905" s="41">
        <v>0</v>
      </c>
      <c r="V905" s="41"/>
      <c r="W905" s="41"/>
      <c r="X905" s="41">
        <v>0</v>
      </c>
      <c r="Y905" s="41">
        <f t="shared" si="275"/>
        <v>0</v>
      </c>
      <c r="Z905" s="130">
        <f t="shared" si="276"/>
        <v>0</v>
      </c>
      <c r="AE905" s="41"/>
      <c r="AF905" s="41"/>
      <c r="AG905" s="41"/>
      <c r="AH905" s="41"/>
      <c r="AJ905" s="281" t="e">
        <f t="shared" si="277"/>
        <v>#N/A</v>
      </c>
    </row>
    <row r="906" spans="1:36" ht="19.5" hidden="1" customHeight="1" outlineLevel="2">
      <c r="A906" s="45" t="s">
        <v>2966</v>
      </c>
      <c r="B906" s="121" t="s">
        <v>1165</v>
      </c>
      <c r="C906" s="41">
        <f t="shared" si="267"/>
        <v>283</v>
      </c>
      <c r="D906" s="41">
        <f t="shared" si="267"/>
        <v>100</v>
      </c>
      <c r="E906" s="41">
        <f t="shared" si="267"/>
        <v>-100</v>
      </c>
      <c r="F906" s="41">
        <f t="shared" si="268"/>
        <v>283</v>
      </c>
      <c r="G906" s="41">
        <f t="shared" si="269"/>
        <v>0</v>
      </c>
      <c r="H906" s="130">
        <f t="shared" si="270"/>
        <v>0</v>
      </c>
      <c r="I906" s="41">
        <v>283</v>
      </c>
      <c r="J906" s="41">
        <v>100</v>
      </c>
      <c r="K906" s="41">
        <f t="shared" si="265"/>
        <v>-100</v>
      </c>
      <c r="L906" s="41">
        <f t="shared" si="266"/>
        <v>283</v>
      </c>
      <c r="M906" s="41">
        <f t="shared" si="271"/>
        <v>0</v>
      </c>
      <c r="N906" s="130">
        <f t="shared" si="272"/>
        <v>0</v>
      </c>
      <c r="O906" s="41"/>
      <c r="P906" s="41"/>
      <c r="Q906" s="41"/>
      <c r="R906" s="41"/>
      <c r="S906" s="41">
        <f t="shared" si="273"/>
        <v>0</v>
      </c>
      <c r="T906" s="130">
        <f t="shared" si="274"/>
        <v>0</v>
      </c>
      <c r="U906" s="41">
        <v>0</v>
      </c>
      <c r="V906" s="41"/>
      <c r="W906" s="41"/>
      <c r="X906" s="41">
        <v>0</v>
      </c>
      <c r="Y906" s="41">
        <f t="shared" si="275"/>
        <v>0</v>
      </c>
      <c r="Z906" s="130">
        <f t="shared" si="276"/>
        <v>0</v>
      </c>
      <c r="AE906" s="41">
        <v>-100</v>
      </c>
      <c r="AF906" s="41"/>
      <c r="AG906" s="41"/>
      <c r="AH906" s="41"/>
      <c r="AJ906" s="281" t="e">
        <f t="shared" si="277"/>
        <v>#N/A</v>
      </c>
    </row>
    <row r="907" spans="1:36" ht="19.5" hidden="1" customHeight="1" outlineLevel="2">
      <c r="A907" s="45" t="s">
        <v>2967</v>
      </c>
      <c r="B907" s="121" t="s">
        <v>1166</v>
      </c>
      <c r="C907" s="41">
        <f t="shared" si="267"/>
        <v>0</v>
      </c>
      <c r="D907" s="41">
        <f t="shared" si="267"/>
        <v>0</v>
      </c>
      <c r="E907" s="41">
        <f t="shared" si="267"/>
        <v>0</v>
      </c>
      <c r="F907" s="41">
        <f t="shared" si="268"/>
        <v>0</v>
      </c>
      <c r="G907" s="41">
        <f t="shared" si="269"/>
        <v>0</v>
      </c>
      <c r="H907" s="130">
        <f t="shared" si="270"/>
        <v>0</v>
      </c>
      <c r="I907" s="41">
        <v>0</v>
      </c>
      <c r="J907" s="41"/>
      <c r="K907" s="41">
        <f t="shared" si="265"/>
        <v>0</v>
      </c>
      <c r="L907" s="41">
        <f t="shared" si="266"/>
        <v>0</v>
      </c>
      <c r="M907" s="41">
        <f t="shared" si="271"/>
        <v>0</v>
      </c>
      <c r="N907" s="130">
        <f t="shared" si="272"/>
        <v>0</v>
      </c>
      <c r="O907" s="41"/>
      <c r="P907" s="41"/>
      <c r="Q907" s="41"/>
      <c r="R907" s="41"/>
      <c r="S907" s="41">
        <f t="shared" si="273"/>
        <v>0</v>
      </c>
      <c r="T907" s="130">
        <f t="shared" si="274"/>
        <v>0</v>
      </c>
      <c r="U907" s="41">
        <v>0</v>
      </c>
      <c r="V907" s="41"/>
      <c r="W907" s="41"/>
      <c r="X907" s="41">
        <v>0</v>
      </c>
      <c r="Y907" s="41">
        <f t="shared" si="275"/>
        <v>0</v>
      </c>
      <c r="Z907" s="130">
        <f t="shared" si="276"/>
        <v>0</v>
      </c>
      <c r="AE907" s="41"/>
      <c r="AF907" s="41"/>
      <c r="AG907" s="41"/>
      <c r="AH907" s="41"/>
      <c r="AJ907" s="281" t="e">
        <f t="shared" si="277"/>
        <v>#N/A</v>
      </c>
    </row>
    <row r="908" spans="1:36" ht="19.5" hidden="1" customHeight="1" outlineLevel="2">
      <c r="A908" s="45" t="s">
        <v>2968</v>
      </c>
      <c r="B908" s="121" t="s">
        <v>1167</v>
      </c>
      <c r="C908" s="41">
        <f t="shared" si="267"/>
        <v>0</v>
      </c>
      <c r="D908" s="41">
        <f t="shared" si="267"/>
        <v>0</v>
      </c>
      <c r="E908" s="41">
        <f t="shared" si="267"/>
        <v>0</v>
      </c>
      <c r="F908" s="41">
        <f t="shared" si="268"/>
        <v>0</v>
      </c>
      <c r="G908" s="41">
        <f t="shared" si="269"/>
        <v>0</v>
      </c>
      <c r="H908" s="130">
        <f t="shared" si="270"/>
        <v>0</v>
      </c>
      <c r="I908" s="41">
        <v>0</v>
      </c>
      <c r="J908" s="41"/>
      <c r="K908" s="41">
        <f t="shared" si="265"/>
        <v>0</v>
      </c>
      <c r="L908" s="41">
        <f t="shared" si="266"/>
        <v>0</v>
      </c>
      <c r="M908" s="41">
        <f t="shared" si="271"/>
        <v>0</v>
      </c>
      <c r="N908" s="130">
        <f t="shared" si="272"/>
        <v>0</v>
      </c>
      <c r="O908" s="41"/>
      <c r="P908" s="41"/>
      <c r="Q908" s="41"/>
      <c r="R908" s="41"/>
      <c r="S908" s="41">
        <f t="shared" si="273"/>
        <v>0</v>
      </c>
      <c r="T908" s="130">
        <f t="shared" si="274"/>
        <v>0</v>
      </c>
      <c r="U908" s="41">
        <v>0</v>
      </c>
      <c r="V908" s="41"/>
      <c r="W908" s="41"/>
      <c r="X908" s="41">
        <v>0</v>
      </c>
      <c r="Y908" s="41">
        <f t="shared" si="275"/>
        <v>0</v>
      </c>
      <c r="Z908" s="130">
        <f t="shared" si="276"/>
        <v>0</v>
      </c>
      <c r="AE908" s="41"/>
      <c r="AF908" s="41"/>
      <c r="AG908" s="41"/>
      <c r="AH908" s="41"/>
      <c r="AJ908" s="281" t="e">
        <f t="shared" si="277"/>
        <v>#N/A</v>
      </c>
    </row>
    <row r="909" spans="1:36" ht="19.5" hidden="1" customHeight="1" outlineLevel="2">
      <c r="A909" s="45" t="s">
        <v>2969</v>
      </c>
      <c r="B909" s="121" t="s">
        <v>1168</v>
      </c>
      <c r="C909" s="41">
        <f t="shared" si="267"/>
        <v>0</v>
      </c>
      <c r="D909" s="41">
        <f t="shared" si="267"/>
        <v>0</v>
      </c>
      <c r="E909" s="41">
        <f t="shared" si="267"/>
        <v>0</v>
      </c>
      <c r="F909" s="41">
        <f t="shared" si="268"/>
        <v>0</v>
      </c>
      <c r="G909" s="41">
        <f t="shared" si="269"/>
        <v>0</v>
      </c>
      <c r="H909" s="130">
        <f t="shared" si="270"/>
        <v>0</v>
      </c>
      <c r="I909" s="41">
        <v>0</v>
      </c>
      <c r="J909" s="41"/>
      <c r="K909" s="41">
        <f t="shared" si="265"/>
        <v>0</v>
      </c>
      <c r="L909" s="41">
        <f t="shared" si="266"/>
        <v>0</v>
      </c>
      <c r="M909" s="41">
        <f t="shared" si="271"/>
        <v>0</v>
      </c>
      <c r="N909" s="130">
        <f t="shared" si="272"/>
        <v>0</v>
      </c>
      <c r="O909" s="41"/>
      <c r="P909" s="41"/>
      <c r="Q909" s="41"/>
      <c r="R909" s="41"/>
      <c r="S909" s="41">
        <f t="shared" si="273"/>
        <v>0</v>
      </c>
      <c r="T909" s="130">
        <f t="shared" si="274"/>
        <v>0</v>
      </c>
      <c r="U909" s="41">
        <v>0</v>
      </c>
      <c r="V909" s="41"/>
      <c r="W909" s="41"/>
      <c r="X909" s="41">
        <v>0</v>
      </c>
      <c r="Y909" s="41">
        <f t="shared" si="275"/>
        <v>0</v>
      </c>
      <c r="Z909" s="130">
        <f t="shared" si="276"/>
        <v>0</v>
      </c>
      <c r="AE909" s="41"/>
      <c r="AF909" s="41"/>
      <c r="AG909" s="41"/>
      <c r="AH909" s="41"/>
      <c r="AJ909" s="281" t="e">
        <f t="shared" si="277"/>
        <v>#N/A</v>
      </c>
    </row>
    <row r="910" spans="1:36" ht="19.5" hidden="1" customHeight="1" outlineLevel="2">
      <c r="A910" s="45" t="s">
        <v>2970</v>
      </c>
      <c r="B910" s="121" t="s">
        <v>1169</v>
      </c>
      <c r="C910" s="41">
        <f t="shared" si="267"/>
        <v>0</v>
      </c>
      <c r="D910" s="41">
        <f t="shared" si="267"/>
        <v>0</v>
      </c>
      <c r="E910" s="41">
        <f t="shared" si="267"/>
        <v>0</v>
      </c>
      <c r="F910" s="41">
        <f t="shared" si="268"/>
        <v>0</v>
      </c>
      <c r="G910" s="41">
        <f t="shared" si="269"/>
        <v>0</v>
      </c>
      <c r="H910" s="130">
        <f t="shared" si="270"/>
        <v>0</v>
      </c>
      <c r="I910" s="41">
        <v>0</v>
      </c>
      <c r="J910" s="41"/>
      <c r="K910" s="41">
        <f t="shared" si="265"/>
        <v>0</v>
      </c>
      <c r="L910" s="41">
        <f t="shared" si="266"/>
        <v>0</v>
      </c>
      <c r="M910" s="41">
        <f t="shared" si="271"/>
        <v>0</v>
      </c>
      <c r="N910" s="130">
        <f t="shared" si="272"/>
        <v>0</v>
      </c>
      <c r="O910" s="41"/>
      <c r="P910" s="41"/>
      <c r="Q910" s="41"/>
      <c r="R910" s="41"/>
      <c r="S910" s="41">
        <f t="shared" si="273"/>
        <v>0</v>
      </c>
      <c r="T910" s="130">
        <f t="shared" si="274"/>
        <v>0</v>
      </c>
      <c r="U910" s="41">
        <v>0</v>
      </c>
      <c r="V910" s="41"/>
      <c r="W910" s="41"/>
      <c r="X910" s="41">
        <v>0</v>
      </c>
      <c r="Y910" s="41">
        <f t="shared" si="275"/>
        <v>0</v>
      </c>
      <c r="Z910" s="130">
        <f t="shared" si="276"/>
        <v>0</v>
      </c>
      <c r="AE910" s="41"/>
      <c r="AF910" s="41"/>
      <c r="AG910" s="41"/>
      <c r="AH910" s="41"/>
      <c r="AJ910" s="281" t="e">
        <f t="shared" si="277"/>
        <v>#N/A</v>
      </c>
    </row>
    <row r="911" spans="1:36" ht="19.5" hidden="1" customHeight="1" outlineLevel="2">
      <c r="A911" s="45" t="s">
        <v>2971</v>
      </c>
      <c r="B911" s="121" t="s">
        <v>1170</v>
      </c>
      <c r="C911" s="41">
        <f t="shared" si="267"/>
        <v>40</v>
      </c>
      <c r="D911" s="41">
        <f t="shared" si="267"/>
        <v>0</v>
      </c>
      <c r="E911" s="41">
        <f t="shared" si="267"/>
        <v>0</v>
      </c>
      <c r="F911" s="41">
        <f t="shared" si="268"/>
        <v>40</v>
      </c>
      <c r="G911" s="41">
        <f t="shared" si="269"/>
        <v>0</v>
      </c>
      <c r="H911" s="130">
        <f t="shared" si="270"/>
        <v>0</v>
      </c>
      <c r="I911" s="41">
        <v>40</v>
      </c>
      <c r="J911" s="41"/>
      <c r="K911" s="41">
        <f t="shared" si="265"/>
        <v>0</v>
      </c>
      <c r="L911" s="41">
        <f t="shared" si="266"/>
        <v>40</v>
      </c>
      <c r="M911" s="41">
        <f t="shared" si="271"/>
        <v>0</v>
      </c>
      <c r="N911" s="130">
        <f t="shared" si="272"/>
        <v>0</v>
      </c>
      <c r="O911" s="41"/>
      <c r="P911" s="41"/>
      <c r="Q911" s="41"/>
      <c r="R911" s="41"/>
      <c r="S911" s="41">
        <f t="shared" si="273"/>
        <v>0</v>
      </c>
      <c r="T911" s="130">
        <f t="shared" si="274"/>
        <v>0</v>
      </c>
      <c r="U911" s="41">
        <v>0</v>
      </c>
      <c r="V911" s="41"/>
      <c r="W911" s="41"/>
      <c r="X911" s="41">
        <v>0</v>
      </c>
      <c r="Y911" s="41">
        <f t="shared" si="275"/>
        <v>0</v>
      </c>
      <c r="Z911" s="130">
        <f t="shared" si="276"/>
        <v>0</v>
      </c>
      <c r="AE911" s="41"/>
      <c r="AF911" s="41"/>
      <c r="AG911" s="41"/>
      <c r="AH911" s="41"/>
      <c r="AJ911" s="281" t="e">
        <f t="shared" si="277"/>
        <v>#N/A</v>
      </c>
    </row>
    <row r="912" spans="1:36" ht="19.5" hidden="1" customHeight="1" outlineLevel="2">
      <c r="A912" s="45" t="s">
        <v>2972</v>
      </c>
      <c r="B912" s="121" t="s">
        <v>1171</v>
      </c>
      <c r="C912" s="41">
        <f t="shared" si="267"/>
        <v>88</v>
      </c>
      <c r="D912" s="41">
        <f t="shared" si="267"/>
        <v>0</v>
      </c>
      <c r="E912" s="41">
        <f t="shared" si="267"/>
        <v>0</v>
      </c>
      <c r="F912" s="41">
        <f t="shared" si="268"/>
        <v>88</v>
      </c>
      <c r="G912" s="41">
        <f t="shared" si="269"/>
        <v>0</v>
      </c>
      <c r="H912" s="130">
        <f t="shared" si="270"/>
        <v>0</v>
      </c>
      <c r="I912" s="41">
        <v>88</v>
      </c>
      <c r="J912" s="41"/>
      <c r="K912" s="41">
        <f t="shared" si="265"/>
        <v>0</v>
      </c>
      <c r="L912" s="41">
        <f t="shared" si="266"/>
        <v>88</v>
      </c>
      <c r="M912" s="41">
        <f t="shared" si="271"/>
        <v>0</v>
      </c>
      <c r="N912" s="130">
        <f t="shared" si="272"/>
        <v>0</v>
      </c>
      <c r="O912" s="41"/>
      <c r="P912" s="41"/>
      <c r="Q912" s="41"/>
      <c r="R912" s="41"/>
      <c r="S912" s="41">
        <f t="shared" si="273"/>
        <v>0</v>
      </c>
      <c r="T912" s="130">
        <f t="shared" si="274"/>
        <v>0</v>
      </c>
      <c r="U912" s="41">
        <v>0</v>
      </c>
      <c r="V912" s="41"/>
      <c r="W912" s="41"/>
      <c r="X912" s="41">
        <v>0</v>
      </c>
      <c r="Y912" s="41">
        <f t="shared" si="275"/>
        <v>0</v>
      </c>
      <c r="Z912" s="130">
        <f t="shared" si="276"/>
        <v>0</v>
      </c>
      <c r="AE912" s="41"/>
      <c r="AF912" s="41"/>
      <c r="AG912" s="41"/>
      <c r="AH912" s="41"/>
      <c r="AJ912" s="281" t="e">
        <f t="shared" si="277"/>
        <v>#N/A</v>
      </c>
    </row>
    <row r="913" spans="1:36" ht="19.5" hidden="1" customHeight="1" outlineLevel="2">
      <c r="A913" s="45" t="s">
        <v>2973</v>
      </c>
      <c r="B913" s="121" t="s">
        <v>1172</v>
      </c>
      <c r="C913" s="41">
        <f t="shared" si="267"/>
        <v>0</v>
      </c>
      <c r="D913" s="41">
        <f t="shared" si="267"/>
        <v>0</v>
      </c>
      <c r="E913" s="41">
        <f t="shared" si="267"/>
        <v>0</v>
      </c>
      <c r="F913" s="41">
        <f t="shared" si="268"/>
        <v>0</v>
      </c>
      <c r="G913" s="41">
        <f t="shared" si="269"/>
        <v>0</v>
      </c>
      <c r="H913" s="130">
        <f t="shared" si="270"/>
        <v>0</v>
      </c>
      <c r="I913" s="41">
        <v>0</v>
      </c>
      <c r="J913" s="41"/>
      <c r="K913" s="41">
        <f t="shared" si="265"/>
        <v>0</v>
      </c>
      <c r="L913" s="41">
        <f t="shared" si="266"/>
        <v>0</v>
      </c>
      <c r="M913" s="41">
        <f t="shared" si="271"/>
        <v>0</v>
      </c>
      <c r="N913" s="130">
        <f t="shared" si="272"/>
        <v>0</v>
      </c>
      <c r="O913" s="41"/>
      <c r="P913" s="41"/>
      <c r="Q913" s="41"/>
      <c r="R913" s="41"/>
      <c r="S913" s="41">
        <f t="shared" si="273"/>
        <v>0</v>
      </c>
      <c r="T913" s="130">
        <f t="shared" si="274"/>
        <v>0</v>
      </c>
      <c r="U913" s="41">
        <v>0</v>
      </c>
      <c r="V913" s="41"/>
      <c r="W913" s="41"/>
      <c r="X913" s="41">
        <v>0</v>
      </c>
      <c r="Y913" s="41">
        <f t="shared" si="275"/>
        <v>0</v>
      </c>
      <c r="Z913" s="130">
        <f t="shared" si="276"/>
        <v>0</v>
      </c>
      <c r="AE913" s="41"/>
      <c r="AF913" s="41"/>
      <c r="AG913" s="41"/>
      <c r="AH913" s="41"/>
      <c r="AJ913" s="281" t="e">
        <f t="shared" si="277"/>
        <v>#N/A</v>
      </c>
    </row>
    <row r="914" spans="1:36" ht="19.5" hidden="1" customHeight="1" outlineLevel="2">
      <c r="A914" s="45" t="s">
        <v>2974</v>
      </c>
      <c r="B914" s="121" t="s">
        <v>1144</v>
      </c>
      <c r="C914" s="41">
        <f t="shared" si="267"/>
        <v>0</v>
      </c>
      <c r="D914" s="41">
        <f t="shared" si="267"/>
        <v>0</v>
      </c>
      <c r="E914" s="41">
        <f t="shared" si="267"/>
        <v>0</v>
      </c>
      <c r="F914" s="41">
        <f t="shared" si="268"/>
        <v>0</v>
      </c>
      <c r="G914" s="41">
        <f t="shared" si="269"/>
        <v>0</v>
      </c>
      <c r="H914" s="130">
        <f t="shared" si="270"/>
        <v>0</v>
      </c>
      <c r="I914" s="41">
        <v>0</v>
      </c>
      <c r="J914" s="41"/>
      <c r="K914" s="41">
        <f t="shared" si="265"/>
        <v>0</v>
      </c>
      <c r="L914" s="41">
        <f t="shared" si="266"/>
        <v>0</v>
      </c>
      <c r="M914" s="41">
        <f t="shared" si="271"/>
        <v>0</v>
      </c>
      <c r="N914" s="130">
        <f t="shared" si="272"/>
        <v>0</v>
      </c>
      <c r="O914" s="41"/>
      <c r="P914" s="41"/>
      <c r="Q914" s="41"/>
      <c r="R914" s="41"/>
      <c r="S914" s="41">
        <f t="shared" si="273"/>
        <v>0</v>
      </c>
      <c r="T914" s="130">
        <f t="shared" si="274"/>
        <v>0</v>
      </c>
      <c r="U914" s="41">
        <v>0</v>
      </c>
      <c r="V914" s="41"/>
      <c r="W914" s="41"/>
      <c r="X914" s="41">
        <v>0</v>
      </c>
      <c r="Y914" s="41">
        <f t="shared" si="275"/>
        <v>0</v>
      </c>
      <c r="Z914" s="130">
        <f t="shared" si="276"/>
        <v>0</v>
      </c>
      <c r="AE914" s="41"/>
      <c r="AF914" s="41"/>
      <c r="AG914" s="41"/>
      <c r="AH914" s="41"/>
      <c r="AJ914" s="281" t="e">
        <f t="shared" si="277"/>
        <v>#N/A</v>
      </c>
    </row>
    <row r="915" spans="1:36" ht="19.5" hidden="1" customHeight="1" outlineLevel="2">
      <c r="A915" s="45" t="s">
        <v>2975</v>
      </c>
      <c r="B915" s="121" t="s">
        <v>1173</v>
      </c>
      <c r="C915" s="41">
        <f t="shared" si="267"/>
        <v>1124</v>
      </c>
      <c r="D915" s="41">
        <f t="shared" si="267"/>
        <v>0</v>
      </c>
      <c r="E915" s="41">
        <f t="shared" si="267"/>
        <v>0</v>
      </c>
      <c r="F915" s="41">
        <f t="shared" si="268"/>
        <v>1124</v>
      </c>
      <c r="G915" s="41">
        <f t="shared" si="269"/>
        <v>0</v>
      </c>
      <c r="H915" s="130">
        <f t="shared" si="270"/>
        <v>0</v>
      </c>
      <c r="I915" s="41">
        <v>1124</v>
      </c>
      <c r="J915" s="41"/>
      <c r="K915" s="41">
        <f t="shared" si="265"/>
        <v>0</v>
      </c>
      <c r="L915" s="41">
        <f t="shared" si="266"/>
        <v>1124</v>
      </c>
      <c r="M915" s="41">
        <f t="shared" si="271"/>
        <v>0</v>
      </c>
      <c r="N915" s="130">
        <f t="shared" si="272"/>
        <v>0</v>
      </c>
      <c r="O915" s="41"/>
      <c r="P915" s="41"/>
      <c r="Q915" s="41"/>
      <c r="R915" s="41"/>
      <c r="S915" s="41">
        <f t="shared" si="273"/>
        <v>0</v>
      </c>
      <c r="T915" s="130">
        <f t="shared" si="274"/>
        <v>0</v>
      </c>
      <c r="U915" s="41">
        <v>0</v>
      </c>
      <c r="V915" s="41"/>
      <c r="W915" s="41"/>
      <c r="X915" s="41">
        <v>0</v>
      </c>
      <c r="Y915" s="41">
        <f t="shared" si="275"/>
        <v>0</v>
      </c>
      <c r="Z915" s="130">
        <f t="shared" si="276"/>
        <v>0</v>
      </c>
      <c r="AE915" s="41"/>
      <c r="AF915" s="41"/>
      <c r="AG915" s="41"/>
      <c r="AH915" s="41"/>
      <c r="AJ915" s="281" t="e">
        <f t="shared" si="277"/>
        <v>#N/A</v>
      </c>
    </row>
    <row r="916" spans="1:36" ht="19.5" hidden="1" customHeight="1" outlineLevel="2">
      <c r="A916" s="45" t="s">
        <v>2976</v>
      </c>
      <c r="B916" s="121" t="s">
        <v>1174</v>
      </c>
      <c r="C916" s="41">
        <f t="shared" si="267"/>
        <v>12</v>
      </c>
      <c r="D916" s="41">
        <f t="shared" si="267"/>
        <v>0</v>
      </c>
      <c r="E916" s="41">
        <f t="shared" si="267"/>
        <v>-7</v>
      </c>
      <c r="F916" s="41">
        <f t="shared" si="268"/>
        <v>5</v>
      </c>
      <c r="G916" s="41">
        <f t="shared" si="269"/>
        <v>-7</v>
      </c>
      <c r="H916" s="130">
        <f t="shared" si="270"/>
        <v>-58.333333333333336</v>
      </c>
      <c r="I916" s="41">
        <v>0</v>
      </c>
      <c r="J916" s="41"/>
      <c r="K916" s="41">
        <f t="shared" si="265"/>
        <v>0</v>
      </c>
      <c r="L916" s="41">
        <f t="shared" si="266"/>
        <v>0</v>
      </c>
      <c r="M916" s="41">
        <f t="shared" si="271"/>
        <v>0</v>
      </c>
      <c r="N916" s="130">
        <f t="shared" si="272"/>
        <v>0</v>
      </c>
      <c r="O916" s="41"/>
      <c r="P916" s="41"/>
      <c r="Q916" s="41"/>
      <c r="R916" s="41"/>
      <c r="S916" s="41">
        <f t="shared" si="273"/>
        <v>0</v>
      </c>
      <c r="T916" s="130">
        <f t="shared" si="274"/>
        <v>0</v>
      </c>
      <c r="U916" s="41">
        <v>12</v>
      </c>
      <c r="V916" s="41"/>
      <c r="W916" s="41">
        <v>-7</v>
      </c>
      <c r="X916" s="41">
        <v>5</v>
      </c>
      <c r="Y916" s="41">
        <f t="shared" si="275"/>
        <v>-7</v>
      </c>
      <c r="Z916" s="130">
        <f t="shared" si="276"/>
        <v>-58.333333333333336</v>
      </c>
      <c r="AE916" s="41"/>
      <c r="AF916" s="41"/>
      <c r="AG916" s="41"/>
      <c r="AH916" s="41"/>
      <c r="AJ916" s="281" t="e">
        <f t="shared" si="277"/>
        <v>#N/A</v>
      </c>
    </row>
    <row r="917" spans="1:36" ht="19.5" hidden="1" customHeight="1" outlineLevel="2">
      <c r="A917" s="45" t="s">
        <v>2977</v>
      </c>
      <c r="B917" s="121" t="s">
        <v>1175</v>
      </c>
      <c r="C917" s="41">
        <f t="shared" si="267"/>
        <v>575</v>
      </c>
      <c r="D917" s="41">
        <f t="shared" si="267"/>
        <v>0</v>
      </c>
      <c r="E917" s="41">
        <f t="shared" si="267"/>
        <v>0</v>
      </c>
      <c r="F917" s="41">
        <f t="shared" si="268"/>
        <v>575</v>
      </c>
      <c r="G917" s="41">
        <f t="shared" si="269"/>
        <v>0</v>
      </c>
      <c r="H917" s="130">
        <f t="shared" si="270"/>
        <v>0</v>
      </c>
      <c r="I917" s="41">
        <v>575</v>
      </c>
      <c r="J917" s="41"/>
      <c r="K917" s="41">
        <f t="shared" si="265"/>
        <v>0</v>
      </c>
      <c r="L917" s="41">
        <f t="shared" si="266"/>
        <v>575</v>
      </c>
      <c r="M917" s="41">
        <f t="shared" si="271"/>
        <v>0</v>
      </c>
      <c r="N917" s="130">
        <f t="shared" si="272"/>
        <v>0</v>
      </c>
      <c r="O917" s="41"/>
      <c r="P917" s="41"/>
      <c r="Q917" s="41"/>
      <c r="R917" s="41"/>
      <c r="S917" s="41">
        <f t="shared" si="273"/>
        <v>0</v>
      </c>
      <c r="T917" s="130">
        <f t="shared" si="274"/>
        <v>0</v>
      </c>
      <c r="U917" s="41"/>
      <c r="V917" s="41"/>
      <c r="W917" s="41"/>
      <c r="X917" s="41"/>
      <c r="Y917" s="41">
        <f t="shared" si="275"/>
        <v>0</v>
      </c>
      <c r="Z917" s="130">
        <f t="shared" si="276"/>
        <v>0</v>
      </c>
      <c r="AE917" s="41"/>
      <c r="AF917" s="41"/>
      <c r="AG917" s="41"/>
      <c r="AH917" s="41"/>
      <c r="AJ917" s="281" t="e">
        <f t="shared" si="277"/>
        <v>#N/A</v>
      </c>
    </row>
    <row r="918" spans="1:36" ht="19.5" hidden="1" customHeight="1" outlineLevel="1" collapsed="1">
      <c r="A918" s="43" t="s">
        <v>2978</v>
      </c>
      <c r="B918" s="121" t="s">
        <v>1176</v>
      </c>
      <c r="C918" s="44">
        <f t="shared" si="267"/>
        <v>0</v>
      </c>
      <c r="D918" s="44">
        <f t="shared" si="267"/>
        <v>0</v>
      </c>
      <c r="E918" s="44">
        <f t="shared" si="267"/>
        <v>0</v>
      </c>
      <c r="F918" s="44">
        <f t="shared" si="268"/>
        <v>0</v>
      </c>
      <c r="G918" s="44">
        <f t="shared" si="269"/>
        <v>0</v>
      </c>
      <c r="H918" s="131">
        <f t="shared" si="270"/>
        <v>0</v>
      </c>
      <c r="I918" s="44">
        <f>SUM(I919:I928)</f>
        <v>0</v>
      </c>
      <c r="J918" s="44">
        <f>SUM(J919:J928)</f>
        <v>0</v>
      </c>
      <c r="K918" s="44">
        <f>SUM(K919:K928)</f>
        <v>0</v>
      </c>
      <c r="L918" s="44">
        <f t="shared" si="266"/>
        <v>0</v>
      </c>
      <c r="M918" s="44">
        <f t="shared" si="271"/>
        <v>0</v>
      </c>
      <c r="N918" s="131">
        <f t="shared" si="272"/>
        <v>0</v>
      </c>
      <c r="O918" s="44">
        <f>SUM(O919:O928)</f>
        <v>0</v>
      </c>
      <c r="P918" s="44">
        <f>SUM(P919:P928)</f>
        <v>0</v>
      </c>
      <c r="Q918" s="44">
        <f>SUM(Q919:Q928)</f>
        <v>0</v>
      </c>
      <c r="R918" s="44">
        <f>SUM(R919:R928)</f>
        <v>0</v>
      </c>
      <c r="S918" s="44">
        <f t="shared" si="273"/>
        <v>0</v>
      </c>
      <c r="T918" s="131">
        <f t="shared" si="274"/>
        <v>0</v>
      </c>
      <c r="U918" s="44">
        <f>SUM(U919:U928)</f>
        <v>0</v>
      </c>
      <c r="V918" s="44">
        <f>SUM(V919:V928)</f>
        <v>0</v>
      </c>
      <c r="W918" s="44">
        <f>SUM(W919:W928)</f>
        <v>0</v>
      </c>
      <c r="X918" s="44">
        <f>SUM(X919:X928)</f>
        <v>0</v>
      </c>
      <c r="Y918" s="44">
        <f t="shared" si="275"/>
        <v>0</v>
      </c>
      <c r="Z918" s="131">
        <f t="shared" si="276"/>
        <v>0</v>
      </c>
      <c r="AE918" s="44">
        <f>SUM(AE919:AE928)</f>
        <v>0</v>
      </c>
      <c r="AF918" s="44">
        <f>SUM(AF919:AF928)</f>
        <v>0</v>
      </c>
      <c r="AG918" s="44">
        <f>SUM(AG919:AG928)</f>
        <v>0</v>
      </c>
      <c r="AH918" s="44">
        <f>SUM(AH919:AH928)</f>
        <v>0</v>
      </c>
      <c r="AJ918" s="281" t="e">
        <f t="shared" si="277"/>
        <v>#N/A</v>
      </c>
    </row>
    <row r="919" spans="1:36" ht="19.5" hidden="1" customHeight="1" outlineLevel="2">
      <c r="A919" s="45" t="s">
        <v>2979</v>
      </c>
      <c r="B919" s="121" t="s">
        <v>706</v>
      </c>
      <c r="C919" s="41">
        <f t="shared" si="267"/>
        <v>0</v>
      </c>
      <c r="D919" s="41">
        <f t="shared" si="267"/>
        <v>0</v>
      </c>
      <c r="E919" s="41">
        <f t="shared" si="267"/>
        <v>0</v>
      </c>
      <c r="F919" s="41">
        <f t="shared" si="268"/>
        <v>0</v>
      </c>
      <c r="G919" s="41">
        <f t="shared" si="269"/>
        <v>0</v>
      </c>
      <c r="H919" s="130">
        <f t="shared" si="270"/>
        <v>0</v>
      </c>
      <c r="I919" s="41"/>
      <c r="J919" s="41"/>
      <c r="K919" s="41">
        <f t="shared" ref="K919:K928" si="278">SUM(AE919:AH919)</f>
        <v>0</v>
      </c>
      <c r="L919" s="41">
        <f t="shared" si="266"/>
        <v>0</v>
      </c>
      <c r="M919" s="41">
        <f t="shared" si="271"/>
        <v>0</v>
      </c>
      <c r="N919" s="130">
        <f t="shared" si="272"/>
        <v>0</v>
      </c>
      <c r="O919" s="41"/>
      <c r="P919" s="41"/>
      <c r="Q919" s="41"/>
      <c r="R919" s="41"/>
      <c r="S919" s="41">
        <f t="shared" si="273"/>
        <v>0</v>
      </c>
      <c r="T919" s="130">
        <f t="shared" si="274"/>
        <v>0</v>
      </c>
      <c r="U919" s="41"/>
      <c r="V919" s="41"/>
      <c r="W919" s="41"/>
      <c r="X919" s="41"/>
      <c r="Y919" s="41">
        <f t="shared" si="275"/>
        <v>0</v>
      </c>
      <c r="Z919" s="130">
        <f t="shared" si="276"/>
        <v>0</v>
      </c>
      <c r="AE919" s="41"/>
      <c r="AF919" s="41"/>
      <c r="AG919" s="41"/>
      <c r="AH919" s="41"/>
      <c r="AJ919" s="281" t="e">
        <f t="shared" si="277"/>
        <v>#N/A</v>
      </c>
    </row>
    <row r="920" spans="1:36" ht="19.5" hidden="1" customHeight="1" outlineLevel="2">
      <c r="A920" s="45" t="s">
        <v>2980</v>
      </c>
      <c r="B920" s="121" t="s">
        <v>718</v>
      </c>
      <c r="C920" s="41">
        <f t="shared" si="267"/>
        <v>0</v>
      </c>
      <c r="D920" s="41">
        <f t="shared" si="267"/>
        <v>0</v>
      </c>
      <c r="E920" s="41">
        <f t="shared" si="267"/>
        <v>0</v>
      </c>
      <c r="F920" s="41">
        <f t="shared" si="268"/>
        <v>0</v>
      </c>
      <c r="G920" s="41">
        <f t="shared" si="269"/>
        <v>0</v>
      </c>
      <c r="H920" s="130">
        <f t="shared" si="270"/>
        <v>0</v>
      </c>
      <c r="I920" s="41"/>
      <c r="J920" s="41"/>
      <c r="K920" s="41">
        <f t="shared" si="278"/>
        <v>0</v>
      </c>
      <c r="L920" s="41">
        <f t="shared" si="266"/>
        <v>0</v>
      </c>
      <c r="M920" s="41">
        <f t="shared" si="271"/>
        <v>0</v>
      </c>
      <c r="N920" s="130">
        <f t="shared" si="272"/>
        <v>0</v>
      </c>
      <c r="O920" s="41"/>
      <c r="P920" s="41"/>
      <c r="Q920" s="41"/>
      <c r="R920" s="41"/>
      <c r="S920" s="41">
        <f t="shared" si="273"/>
        <v>0</v>
      </c>
      <c r="T920" s="130">
        <f t="shared" si="274"/>
        <v>0</v>
      </c>
      <c r="U920" s="41"/>
      <c r="V920" s="41"/>
      <c r="W920" s="41"/>
      <c r="X920" s="41"/>
      <c r="Y920" s="41">
        <f t="shared" si="275"/>
        <v>0</v>
      </c>
      <c r="Z920" s="130">
        <f t="shared" si="276"/>
        <v>0</v>
      </c>
      <c r="AE920" s="41"/>
      <c r="AF920" s="41"/>
      <c r="AG920" s="41"/>
      <c r="AH920" s="41"/>
      <c r="AJ920" s="281" t="e">
        <f t="shared" si="277"/>
        <v>#N/A</v>
      </c>
    </row>
    <row r="921" spans="1:36" ht="19.5" hidden="1" customHeight="1" outlineLevel="2">
      <c r="A921" s="45" t="s">
        <v>2981</v>
      </c>
      <c r="B921" s="121" t="s">
        <v>719</v>
      </c>
      <c r="C921" s="41">
        <f t="shared" si="267"/>
        <v>0</v>
      </c>
      <c r="D921" s="41">
        <f t="shared" si="267"/>
        <v>0</v>
      </c>
      <c r="E921" s="41">
        <f t="shared" si="267"/>
        <v>0</v>
      </c>
      <c r="F921" s="41">
        <f t="shared" si="268"/>
        <v>0</v>
      </c>
      <c r="G921" s="41">
        <f t="shared" si="269"/>
        <v>0</v>
      </c>
      <c r="H921" s="130">
        <f t="shared" si="270"/>
        <v>0</v>
      </c>
      <c r="I921" s="41"/>
      <c r="J921" s="41"/>
      <c r="K921" s="41">
        <f t="shared" si="278"/>
        <v>0</v>
      </c>
      <c r="L921" s="41">
        <f t="shared" si="266"/>
        <v>0</v>
      </c>
      <c r="M921" s="41">
        <f t="shared" si="271"/>
        <v>0</v>
      </c>
      <c r="N921" s="130">
        <f t="shared" si="272"/>
        <v>0</v>
      </c>
      <c r="O921" s="41"/>
      <c r="P921" s="41"/>
      <c r="Q921" s="41"/>
      <c r="R921" s="41"/>
      <c r="S921" s="41">
        <f t="shared" si="273"/>
        <v>0</v>
      </c>
      <c r="T921" s="130">
        <f t="shared" si="274"/>
        <v>0</v>
      </c>
      <c r="U921" s="41"/>
      <c r="V921" s="41"/>
      <c r="W921" s="41"/>
      <c r="X921" s="41"/>
      <c r="Y921" s="41">
        <f t="shared" si="275"/>
        <v>0</v>
      </c>
      <c r="Z921" s="130">
        <f t="shared" si="276"/>
        <v>0</v>
      </c>
      <c r="AE921" s="41"/>
      <c r="AF921" s="41"/>
      <c r="AG921" s="41"/>
      <c r="AH921" s="41"/>
      <c r="AJ921" s="281" t="e">
        <f t="shared" si="277"/>
        <v>#N/A</v>
      </c>
    </row>
    <row r="922" spans="1:36" ht="19.5" hidden="1" customHeight="1" outlineLevel="2">
      <c r="A922" s="45" t="s">
        <v>2982</v>
      </c>
      <c r="B922" s="121" t="s">
        <v>1177</v>
      </c>
      <c r="C922" s="41">
        <f t="shared" si="267"/>
        <v>0</v>
      </c>
      <c r="D922" s="41">
        <f t="shared" si="267"/>
        <v>0</v>
      </c>
      <c r="E922" s="41">
        <f t="shared" si="267"/>
        <v>0</v>
      </c>
      <c r="F922" s="41">
        <f t="shared" si="268"/>
        <v>0</v>
      </c>
      <c r="G922" s="41">
        <f t="shared" si="269"/>
        <v>0</v>
      </c>
      <c r="H922" s="130">
        <f t="shared" si="270"/>
        <v>0</v>
      </c>
      <c r="I922" s="41"/>
      <c r="J922" s="41"/>
      <c r="K922" s="41">
        <f t="shared" si="278"/>
        <v>0</v>
      </c>
      <c r="L922" s="41">
        <f t="shared" si="266"/>
        <v>0</v>
      </c>
      <c r="M922" s="41">
        <f t="shared" si="271"/>
        <v>0</v>
      </c>
      <c r="N922" s="130">
        <f t="shared" si="272"/>
        <v>0</v>
      </c>
      <c r="O922" s="41"/>
      <c r="P922" s="41"/>
      <c r="Q922" s="41"/>
      <c r="R922" s="41"/>
      <c r="S922" s="41">
        <f t="shared" si="273"/>
        <v>0</v>
      </c>
      <c r="T922" s="130">
        <f t="shared" si="274"/>
        <v>0</v>
      </c>
      <c r="U922" s="41"/>
      <c r="V922" s="41"/>
      <c r="W922" s="41"/>
      <c r="X922" s="41"/>
      <c r="Y922" s="41">
        <f t="shared" si="275"/>
        <v>0</v>
      </c>
      <c r="Z922" s="130">
        <f t="shared" si="276"/>
        <v>0</v>
      </c>
      <c r="AE922" s="41"/>
      <c r="AF922" s="41"/>
      <c r="AG922" s="41"/>
      <c r="AH922" s="41"/>
      <c r="AJ922" s="281" t="e">
        <f t="shared" si="277"/>
        <v>#N/A</v>
      </c>
    </row>
    <row r="923" spans="1:36" ht="19.5" hidden="1" customHeight="1" outlineLevel="2">
      <c r="A923" s="45" t="s">
        <v>2983</v>
      </c>
      <c r="B923" s="121" t="s">
        <v>1178</v>
      </c>
      <c r="C923" s="41">
        <f t="shared" si="267"/>
        <v>0</v>
      </c>
      <c r="D923" s="41">
        <f t="shared" si="267"/>
        <v>0</v>
      </c>
      <c r="E923" s="41">
        <f t="shared" si="267"/>
        <v>0</v>
      </c>
      <c r="F923" s="41">
        <f t="shared" si="268"/>
        <v>0</v>
      </c>
      <c r="G923" s="41">
        <f t="shared" si="269"/>
        <v>0</v>
      </c>
      <c r="H923" s="130">
        <f t="shared" si="270"/>
        <v>0</v>
      </c>
      <c r="I923" s="41"/>
      <c r="J923" s="41"/>
      <c r="K923" s="41">
        <f t="shared" si="278"/>
        <v>0</v>
      </c>
      <c r="L923" s="41">
        <f t="shared" si="266"/>
        <v>0</v>
      </c>
      <c r="M923" s="41">
        <f t="shared" si="271"/>
        <v>0</v>
      </c>
      <c r="N923" s="130">
        <f t="shared" si="272"/>
        <v>0</v>
      </c>
      <c r="O923" s="41"/>
      <c r="P923" s="41"/>
      <c r="Q923" s="41"/>
      <c r="R923" s="41"/>
      <c r="S923" s="41">
        <f t="shared" si="273"/>
        <v>0</v>
      </c>
      <c r="T923" s="130">
        <f t="shared" si="274"/>
        <v>0</v>
      </c>
      <c r="U923" s="41"/>
      <c r="V923" s="41"/>
      <c r="W923" s="41"/>
      <c r="X923" s="41"/>
      <c r="Y923" s="41">
        <f t="shared" si="275"/>
        <v>0</v>
      </c>
      <c r="Z923" s="130">
        <f t="shared" si="276"/>
        <v>0</v>
      </c>
      <c r="AE923" s="41"/>
      <c r="AF923" s="41"/>
      <c r="AG923" s="41"/>
      <c r="AH923" s="41"/>
      <c r="AJ923" s="281" t="e">
        <f t="shared" si="277"/>
        <v>#N/A</v>
      </c>
    </row>
    <row r="924" spans="1:36" ht="19.5" hidden="1" customHeight="1" outlineLevel="2">
      <c r="A924" s="45" t="s">
        <v>2984</v>
      </c>
      <c r="B924" s="121" t="s">
        <v>1179</v>
      </c>
      <c r="C924" s="41">
        <f t="shared" si="267"/>
        <v>0</v>
      </c>
      <c r="D924" s="41">
        <f t="shared" si="267"/>
        <v>0</v>
      </c>
      <c r="E924" s="41">
        <f t="shared" si="267"/>
        <v>0</v>
      </c>
      <c r="F924" s="41">
        <f t="shared" si="268"/>
        <v>0</v>
      </c>
      <c r="G924" s="41">
        <f t="shared" si="269"/>
        <v>0</v>
      </c>
      <c r="H924" s="130">
        <f t="shared" si="270"/>
        <v>0</v>
      </c>
      <c r="I924" s="41"/>
      <c r="J924" s="41"/>
      <c r="K924" s="41">
        <f t="shared" si="278"/>
        <v>0</v>
      </c>
      <c r="L924" s="41">
        <f t="shared" si="266"/>
        <v>0</v>
      </c>
      <c r="M924" s="41">
        <f t="shared" si="271"/>
        <v>0</v>
      </c>
      <c r="N924" s="130">
        <f t="shared" si="272"/>
        <v>0</v>
      </c>
      <c r="O924" s="41"/>
      <c r="P924" s="41"/>
      <c r="Q924" s="41"/>
      <c r="R924" s="41"/>
      <c r="S924" s="41">
        <f t="shared" si="273"/>
        <v>0</v>
      </c>
      <c r="T924" s="130">
        <f t="shared" si="274"/>
        <v>0</v>
      </c>
      <c r="U924" s="41"/>
      <c r="V924" s="41"/>
      <c r="W924" s="41"/>
      <c r="X924" s="41"/>
      <c r="Y924" s="41">
        <f t="shared" si="275"/>
        <v>0</v>
      </c>
      <c r="Z924" s="130">
        <f t="shared" si="276"/>
        <v>0</v>
      </c>
      <c r="AE924" s="41"/>
      <c r="AF924" s="41"/>
      <c r="AG924" s="41"/>
      <c r="AH924" s="41"/>
      <c r="AJ924" s="281" t="e">
        <f t="shared" si="277"/>
        <v>#N/A</v>
      </c>
    </row>
    <row r="925" spans="1:36" ht="19.5" hidden="1" customHeight="1" outlineLevel="2">
      <c r="A925" s="45" t="s">
        <v>2985</v>
      </c>
      <c r="B925" s="121" t="s">
        <v>1180</v>
      </c>
      <c r="C925" s="41">
        <f t="shared" si="267"/>
        <v>0</v>
      </c>
      <c r="D925" s="41">
        <f t="shared" si="267"/>
        <v>0</v>
      </c>
      <c r="E925" s="41">
        <f t="shared" si="267"/>
        <v>0</v>
      </c>
      <c r="F925" s="41">
        <f t="shared" si="268"/>
        <v>0</v>
      </c>
      <c r="G925" s="41">
        <f t="shared" si="269"/>
        <v>0</v>
      </c>
      <c r="H925" s="130">
        <f t="shared" si="270"/>
        <v>0</v>
      </c>
      <c r="I925" s="41"/>
      <c r="J925" s="41"/>
      <c r="K925" s="41">
        <f t="shared" si="278"/>
        <v>0</v>
      </c>
      <c r="L925" s="41">
        <f t="shared" si="266"/>
        <v>0</v>
      </c>
      <c r="M925" s="41">
        <f t="shared" si="271"/>
        <v>0</v>
      </c>
      <c r="N925" s="130">
        <f t="shared" si="272"/>
        <v>0</v>
      </c>
      <c r="O925" s="41"/>
      <c r="P925" s="41"/>
      <c r="Q925" s="41"/>
      <c r="R925" s="41"/>
      <c r="S925" s="41">
        <f t="shared" si="273"/>
        <v>0</v>
      </c>
      <c r="T925" s="130">
        <f t="shared" si="274"/>
        <v>0</v>
      </c>
      <c r="U925" s="41"/>
      <c r="V925" s="41"/>
      <c r="W925" s="41"/>
      <c r="X925" s="41"/>
      <c r="Y925" s="41">
        <f t="shared" si="275"/>
        <v>0</v>
      </c>
      <c r="Z925" s="130">
        <f t="shared" si="276"/>
        <v>0</v>
      </c>
      <c r="AE925" s="41"/>
      <c r="AF925" s="41"/>
      <c r="AG925" s="41"/>
      <c r="AH925" s="41"/>
      <c r="AJ925" s="281" t="e">
        <f t="shared" si="277"/>
        <v>#N/A</v>
      </c>
    </row>
    <row r="926" spans="1:36" ht="19.5" hidden="1" customHeight="1" outlineLevel="2">
      <c r="A926" s="45" t="s">
        <v>2986</v>
      </c>
      <c r="B926" s="121" t="s">
        <v>1181</v>
      </c>
      <c r="C926" s="41">
        <f t="shared" si="267"/>
        <v>0</v>
      </c>
      <c r="D926" s="41">
        <f t="shared" si="267"/>
        <v>0</v>
      </c>
      <c r="E926" s="41">
        <f t="shared" si="267"/>
        <v>0</v>
      </c>
      <c r="F926" s="41">
        <f t="shared" si="268"/>
        <v>0</v>
      </c>
      <c r="G926" s="41">
        <f t="shared" si="269"/>
        <v>0</v>
      </c>
      <c r="H926" s="130">
        <f t="shared" si="270"/>
        <v>0</v>
      </c>
      <c r="I926" s="41"/>
      <c r="J926" s="41"/>
      <c r="K926" s="41">
        <f t="shared" si="278"/>
        <v>0</v>
      </c>
      <c r="L926" s="41">
        <f t="shared" si="266"/>
        <v>0</v>
      </c>
      <c r="M926" s="41">
        <f t="shared" si="271"/>
        <v>0</v>
      </c>
      <c r="N926" s="130">
        <f t="shared" si="272"/>
        <v>0</v>
      </c>
      <c r="O926" s="41"/>
      <c r="P926" s="41"/>
      <c r="Q926" s="41"/>
      <c r="R926" s="41"/>
      <c r="S926" s="41">
        <f t="shared" si="273"/>
        <v>0</v>
      </c>
      <c r="T926" s="130">
        <f t="shared" si="274"/>
        <v>0</v>
      </c>
      <c r="U926" s="41"/>
      <c r="V926" s="41"/>
      <c r="W926" s="41"/>
      <c r="X926" s="41"/>
      <c r="Y926" s="41">
        <f t="shared" si="275"/>
        <v>0</v>
      </c>
      <c r="Z926" s="130">
        <f t="shared" si="276"/>
        <v>0</v>
      </c>
      <c r="AE926" s="41"/>
      <c r="AF926" s="41"/>
      <c r="AG926" s="41"/>
      <c r="AH926" s="41"/>
      <c r="AJ926" s="281" t="e">
        <f t="shared" si="277"/>
        <v>#N/A</v>
      </c>
    </row>
    <row r="927" spans="1:36" ht="19.5" hidden="1" customHeight="1" outlineLevel="2">
      <c r="A927" s="45" t="s">
        <v>2987</v>
      </c>
      <c r="B927" s="121" t="s">
        <v>1182</v>
      </c>
      <c r="C927" s="41">
        <f t="shared" si="267"/>
        <v>0</v>
      </c>
      <c r="D927" s="41">
        <f t="shared" si="267"/>
        <v>0</v>
      </c>
      <c r="E927" s="41">
        <f t="shared" si="267"/>
        <v>0</v>
      </c>
      <c r="F927" s="41">
        <f t="shared" si="268"/>
        <v>0</v>
      </c>
      <c r="G927" s="41">
        <f t="shared" si="269"/>
        <v>0</v>
      </c>
      <c r="H927" s="130">
        <f t="shared" si="270"/>
        <v>0</v>
      </c>
      <c r="I927" s="41"/>
      <c r="J927" s="41"/>
      <c r="K927" s="41">
        <f t="shared" si="278"/>
        <v>0</v>
      </c>
      <c r="L927" s="41">
        <f t="shared" si="266"/>
        <v>0</v>
      </c>
      <c r="M927" s="41">
        <f t="shared" si="271"/>
        <v>0</v>
      </c>
      <c r="N927" s="130">
        <f t="shared" si="272"/>
        <v>0</v>
      </c>
      <c r="O927" s="41"/>
      <c r="P927" s="41"/>
      <c r="Q927" s="41"/>
      <c r="R927" s="41"/>
      <c r="S927" s="41">
        <f t="shared" si="273"/>
        <v>0</v>
      </c>
      <c r="T927" s="130">
        <f t="shared" si="274"/>
        <v>0</v>
      </c>
      <c r="U927" s="41"/>
      <c r="V927" s="41"/>
      <c r="W927" s="41"/>
      <c r="X927" s="41"/>
      <c r="Y927" s="41">
        <f t="shared" si="275"/>
        <v>0</v>
      </c>
      <c r="Z927" s="130">
        <f t="shared" si="276"/>
        <v>0</v>
      </c>
      <c r="AE927" s="41"/>
      <c r="AF927" s="41"/>
      <c r="AG927" s="41"/>
      <c r="AH927" s="41"/>
      <c r="AJ927" s="281" t="e">
        <f t="shared" si="277"/>
        <v>#N/A</v>
      </c>
    </row>
    <row r="928" spans="1:36" ht="19.5" hidden="1" customHeight="1" outlineLevel="2">
      <c r="A928" s="45" t="s">
        <v>2988</v>
      </c>
      <c r="B928" s="121" t="s">
        <v>1183</v>
      </c>
      <c r="C928" s="41">
        <f t="shared" si="267"/>
        <v>0</v>
      </c>
      <c r="D928" s="41">
        <f t="shared" si="267"/>
        <v>0</v>
      </c>
      <c r="E928" s="41">
        <f t="shared" si="267"/>
        <v>0</v>
      </c>
      <c r="F928" s="41">
        <f t="shared" si="268"/>
        <v>0</v>
      </c>
      <c r="G928" s="41">
        <f t="shared" si="269"/>
        <v>0</v>
      </c>
      <c r="H928" s="130">
        <f t="shared" si="270"/>
        <v>0</v>
      </c>
      <c r="I928" s="41"/>
      <c r="J928" s="41"/>
      <c r="K928" s="41">
        <f t="shared" si="278"/>
        <v>0</v>
      </c>
      <c r="L928" s="41">
        <f t="shared" si="266"/>
        <v>0</v>
      </c>
      <c r="M928" s="41">
        <f t="shared" si="271"/>
        <v>0</v>
      </c>
      <c r="N928" s="130">
        <f t="shared" si="272"/>
        <v>0</v>
      </c>
      <c r="O928" s="41"/>
      <c r="P928" s="41"/>
      <c r="Q928" s="41"/>
      <c r="R928" s="41"/>
      <c r="S928" s="41">
        <f t="shared" si="273"/>
        <v>0</v>
      </c>
      <c r="T928" s="130">
        <f t="shared" si="274"/>
        <v>0</v>
      </c>
      <c r="U928" s="41"/>
      <c r="V928" s="41"/>
      <c r="W928" s="41"/>
      <c r="X928" s="41"/>
      <c r="Y928" s="41">
        <f t="shared" si="275"/>
        <v>0</v>
      </c>
      <c r="Z928" s="130">
        <f t="shared" si="276"/>
        <v>0</v>
      </c>
      <c r="AE928" s="41"/>
      <c r="AF928" s="41"/>
      <c r="AG928" s="41"/>
      <c r="AH928" s="41"/>
      <c r="AJ928" s="281" t="e">
        <f t="shared" si="277"/>
        <v>#N/A</v>
      </c>
    </row>
    <row r="929" spans="1:36" ht="19.5" hidden="1" customHeight="1" outlineLevel="1" collapsed="1">
      <c r="A929" s="43" t="s">
        <v>2989</v>
      </c>
      <c r="B929" s="121" t="s">
        <v>1184</v>
      </c>
      <c r="C929" s="44">
        <f t="shared" si="267"/>
        <v>1497</v>
      </c>
      <c r="D929" s="44">
        <f t="shared" si="267"/>
        <v>1548</v>
      </c>
      <c r="E929" s="44">
        <f t="shared" si="267"/>
        <v>9</v>
      </c>
      <c r="F929" s="44">
        <f t="shared" si="268"/>
        <v>3054</v>
      </c>
      <c r="G929" s="44">
        <f t="shared" si="269"/>
        <v>1557</v>
      </c>
      <c r="H929" s="131">
        <f t="shared" si="270"/>
        <v>104.00801603206413</v>
      </c>
      <c r="I929" s="44">
        <f>SUM(I930:I939)</f>
        <v>697</v>
      </c>
      <c r="J929" s="44">
        <f>SUM(J930:J939)</f>
        <v>1000</v>
      </c>
      <c r="K929" s="44">
        <f>SUM(K930:K939)</f>
        <v>0</v>
      </c>
      <c r="L929" s="44">
        <f t="shared" si="266"/>
        <v>1697</v>
      </c>
      <c r="M929" s="44">
        <f t="shared" si="271"/>
        <v>1000</v>
      </c>
      <c r="N929" s="131">
        <f t="shared" si="272"/>
        <v>143.47202295552367</v>
      </c>
      <c r="O929" s="44">
        <f>SUM(O930:O939)</f>
        <v>0</v>
      </c>
      <c r="P929" s="44">
        <f>SUM(P930:P939)</f>
        <v>0</v>
      </c>
      <c r="Q929" s="44">
        <f>SUM(Q930:Q939)</f>
        <v>0</v>
      </c>
      <c r="R929" s="44">
        <f>SUM(R930:R939)</f>
        <v>0</v>
      </c>
      <c r="S929" s="44">
        <f t="shared" si="273"/>
        <v>0</v>
      </c>
      <c r="T929" s="131">
        <f t="shared" si="274"/>
        <v>0</v>
      </c>
      <c r="U929" s="44">
        <f>SUM(U930:U939)</f>
        <v>800</v>
      </c>
      <c r="V929" s="44">
        <f>SUM(V930:V939)</f>
        <v>548</v>
      </c>
      <c r="W929" s="44">
        <f>SUM(W930:W939)</f>
        <v>9</v>
      </c>
      <c r="X929" s="44">
        <f>SUM(X930:X939)</f>
        <v>1357</v>
      </c>
      <c r="Y929" s="44">
        <f t="shared" si="275"/>
        <v>557</v>
      </c>
      <c r="Z929" s="131">
        <f t="shared" si="276"/>
        <v>69.625</v>
      </c>
      <c r="AE929" s="44">
        <f>SUM(AE930:AE939)</f>
        <v>0</v>
      </c>
      <c r="AF929" s="44">
        <f>SUM(AF930:AF939)</f>
        <v>0</v>
      </c>
      <c r="AG929" s="44">
        <f>SUM(AG930:AG939)</f>
        <v>0</v>
      </c>
      <c r="AH929" s="44">
        <f>SUM(AH930:AH939)</f>
        <v>0</v>
      </c>
      <c r="AJ929" s="281" t="e">
        <f t="shared" si="277"/>
        <v>#N/A</v>
      </c>
    </row>
    <row r="930" spans="1:36" ht="19.5" hidden="1" customHeight="1" outlineLevel="2">
      <c r="A930" s="45" t="s">
        <v>2990</v>
      </c>
      <c r="B930" s="121" t="s">
        <v>706</v>
      </c>
      <c r="C930" s="41">
        <f t="shared" si="267"/>
        <v>117</v>
      </c>
      <c r="D930" s="41">
        <f t="shared" si="267"/>
        <v>0</v>
      </c>
      <c r="E930" s="41">
        <f t="shared" si="267"/>
        <v>0</v>
      </c>
      <c r="F930" s="41">
        <f t="shared" si="268"/>
        <v>117</v>
      </c>
      <c r="G930" s="41">
        <f t="shared" si="269"/>
        <v>0</v>
      </c>
      <c r="H930" s="130">
        <f t="shared" si="270"/>
        <v>0</v>
      </c>
      <c r="I930" s="41">
        <v>117</v>
      </c>
      <c r="J930" s="41"/>
      <c r="K930" s="41">
        <f t="shared" ref="K930:K939" si="279">SUM(AE930:AH930)</f>
        <v>0</v>
      </c>
      <c r="L930" s="41">
        <f t="shared" si="266"/>
        <v>117</v>
      </c>
      <c r="M930" s="41">
        <f t="shared" si="271"/>
        <v>0</v>
      </c>
      <c r="N930" s="130">
        <f t="shared" si="272"/>
        <v>0</v>
      </c>
      <c r="O930" s="41"/>
      <c r="P930" s="41"/>
      <c r="Q930" s="41"/>
      <c r="R930" s="41"/>
      <c r="S930" s="41">
        <f t="shared" si="273"/>
        <v>0</v>
      </c>
      <c r="T930" s="130">
        <f t="shared" si="274"/>
        <v>0</v>
      </c>
      <c r="U930" s="41">
        <v>0</v>
      </c>
      <c r="V930" s="41"/>
      <c r="W930" s="41"/>
      <c r="X930" s="41">
        <v>0</v>
      </c>
      <c r="Y930" s="41">
        <f t="shared" si="275"/>
        <v>0</v>
      </c>
      <c r="Z930" s="130">
        <f t="shared" si="276"/>
        <v>0</v>
      </c>
      <c r="AE930" s="41"/>
      <c r="AF930" s="41"/>
      <c r="AG930" s="41"/>
      <c r="AH930" s="41"/>
      <c r="AJ930" s="281" t="e">
        <f t="shared" si="277"/>
        <v>#N/A</v>
      </c>
    </row>
    <row r="931" spans="1:36" ht="19.5" hidden="1" customHeight="1" outlineLevel="2">
      <c r="A931" s="45" t="s">
        <v>2991</v>
      </c>
      <c r="B931" s="121" t="s">
        <v>718</v>
      </c>
      <c r="C931" s="41">
        <f t="shared" si="267"/>
        <v>20</v>
      </c>
      <c r="D931" s="41">
        <f t="shared" si="267"/>
        <v>0</v>
      </c>
      <c r="E931" s="41">
        <f t="shared" si="267"/>
        <v>0</v>
      </c>
      <c r="F931" s="41">
        <f t="shared" si="268"/>
        <v>20</v>
      </c>
      <c r="G931" s="41">
        <f t="shared" si="269"/>
        <v>0</v>
      </c>
      <c r="H931" s="130">
        <f t="shared" si="270"/>
        <v>0</v>
      </c>
      <c r="I931" s="41">
        <v>20</v>
      </c>
      <c r="J931" s="41"/>
      <c r="K931" s="41">
        <f t="shared" si="279"/>
        <v>0</v>
      </c>
      <c r="L931" s="41">
        <f t="shared" si="266"/>
        <v>20</v>
      </c>
      <c r="M931" s="41">
        <f t="shared" si="271"/>
        <v>0</v>
      </c>
      <c r="N931" s="130">
        <f t="shared" si="272"/>
        <v>0</v>
      </c>
      <c r="O931" s="41"/>
      <c r="P931" s="41"/>
      <c r="Q931" s="41"/>
      <c r="R931" s="41"/>
      <c r="S931" s="41">
        <f t="shared" si="273"/>
        <v>0</v>
      </c>
      <c r="T931" s="130">
        <f t="shared" si="274"/>
        <v>0</v>
      </c>
      <c r="U931" s="41">
        <v>0</v>
      </c>
      <c r="V931" s="41"/>
      <c r="W931" s="41"/>
      <c r="X931" s="41">
        <v>0</v>
      </c>
      <c r="Y931" s="41">
        <f t="shared" si="275"/>
        <v>0</v>
      </c>
      <c r="Z931" s="130">
        <f t="shared" si="276"/>
        <v>0</v>
      </c>
      <c r="AE931" s="41"/>
      <c r="AF931" s="41"/>
      <c r="AG931" s="41"/>
      <c r="AH931" s="41"/>
      <c r="AJ931" s="281" t="e">
        <f t="shared" si="277"/>
        <v>#N/A</v>
      </c>
    </row>
    <row r="932" spans="1:36" ht="19.5" hidden="1" customHeight="1" outlineLevel="2">
      <c r="A932" s="45" t="s">
        <v>2992</v>
      </c>
      <c r="B932" s="121" t="s">
        <v>719</v>
      </c>
      <c r="C932" s="41">
        <f t="shared" si="267"/>
        <v>0</v>
      </c>
      <c r="D932" s="41">
        <f t="shared" si="267"/>
        <v>0</v>
      </c>
      <c r="E932" s="41">
        <f t="shared" si="267"/>
        <v>0</v>
      </c>
      <c r="F932" s="41">
        <f t="shared" si="268"/>
        <v>0</v>
      </c>
      <c r="G932" s="41">
        <f t="shared" si="269"/>
        <v>0</v>
      </c>
      <c r="H932" s="130">
        <f t="shared" si="270"/>
        <v>0</v>
      </c>
      <c r="I932" s="41">
        <v>0</v>
      </c>
      <c r="J932" s="41"/>
      <c r="K932" s="41">
        <f t="shared" si="279"/>
        <v>0</v>
      </c>
      <c r="L932" s="41">
        <f t="shared" si="266"/>
        <v>0</v>
      </c>
      <c r="M932" s="41">
        <f t="shared" si="271"/>
        <v>0</v>
      </c>
      <c r="N932" s="130">
        <f t="shared" si="272"/>
        <v>0</v>
      </c>
      <c r="O932" s="41"/>
      <c r="P932" s="41"/>
      <c r="Q932" s="41"/>
      <c r="R932" s="41"/>
      <c r="S932" s="41">
        <f t="shared" si="273"/>
        <v>0</v>
      </c>
      <c r="T932" s="130">
        <f t="shared" si="274"/>
        <v>0</v>
      </c>
      <c r="U932" s="41">
        <v>0</v>
      </c>
      <c r="V932" s="41"/>
      <c r="W932" s="41"/>
      <c r="X932" s="41">
        <v>0</v>
      </c>
      <c r="Y932" s="41">
        <f t="shared" si="275"/>
        <v>0</v>
      </c>
      <c r="Z932" s="130">
        <f t="shared" si="276"/>
        <v>0</v>
      </c>
      <c r="AE932" s="41"/>
      <c r="AF932" s="41"/>
      <c r="AG932" s="41"/>
      <c r="AH932" s="41"/>
      <c r="AJ932" s="281" t="e">
        <f t="shared" si="277"/>
        <v>#N/A</v>
      </c>
    </row>
    <row r="933" spans="1:36" ht="19.5" hidden="1" customHeight="1" outlineLevel="2">
      <c r="A933" s="45" t="s">
        <v>2993</v>
      </c>
      <c r="B933" s="121" t="s">
        <v>1185</v>
      </c>
      <c r="C933" s="41">
        <f t="shared" si="267"/>
        <v>350</v>
      </c>
      <c r="D933" s="41">
        <f t="shared" si="267"/>
        <v>548</v>
      </c>
      <c r="E933" s="41">
        <f t="shared" si="267"/>
        <v>0</v>
      </c>
      <c r="F933" s="41">
        <f t="shared" si="268"/>
        <v>898</v>
      </c>
      <c r="G933" s="41">
        <f t="shared" si="269"/>
        <v>548</v>
      </c>
      <c r="H933" s="130">
        <f t="shared" si="270"/>
        <v>156.57142857142856</v>
      </c>
      <c r="I933" s="41">
        <v>200</v>
      </c>
      <c r="J933" s="41"/>
      <c r="K933" s="41">
        <f t="shared" si="279"/>
        <v>0</v>
      </c>
      <c r="L933" s="41">
        <f t="shared" si="266"/>
        <v>200</v>
      </c>
      <c r="M933" s="41">
        <f t="shared" si="271"/>
        <v>0</v>
      </c>
      <c r="N933" s="130">
        <f t="shared" si="272"/>
        <v>0</v>
      </c>
      <c r="O933" s="41"/>
      <c r="P933" s="41"/>
      <c r="Q933" s="41"/>
      <c r="R933" s="41"/>
      <c r="S933" s="41">
        <f t="shared" si="273"/>
        <v>0</v>
      </c>
      <c r="T933" s="130">
        <f t="shared" si="274"/>
        <v>0</v>
      </c>
      <c r="U933" s="231">
        <v>150</v>
      </c>
      <c r="V933" s="231">
        <v>548</v>
      </c>
      <c r="W933" s="231"/>
      <c r="X933" s="231">
        <v>698</v>
      </c>
      <c r="Y933" s="41">
        <f t="shared" si="275"/>
        <v>548</v>
      </c>
      <c r="Z933" s="130">
        <f t="shared" si="276"/>
        <v>365.33333333333331</v>
      </c>
      <c r="AE933" s="41"/>
      <c r="AF933" s="41"/>
      <c r="AG933" s="41"/>
      <c r="AH933" s="41"/>
      <c r="AJ933" s="281" t="e">
        <f t="shared" si="277"/>
        <v>#N/A</v>
      </c>
    </row>
    <row r="934" spans="1:36" ht="19.5" hidden="1" customHeight="1" outlineLevel="2">
      <c r="A934" s="45" t="s">
        <v>2994</v>
      </c>
      <c r="B934" s="121" t="s">
        <v>1186</v>
      </c>
      <c r="C934" s="41">
        <f t="shared" si="267"/>
        <v>0</v>
      </c>
      <c r="D934" s="41">
        <f t="shared" si="267"/>
        <v>0</v>
      </c>
      <c r="E934" s="41">
        <f t="shared" si="267"/>
        <v>0</v>
      </c>
      <c r="F934" s="41">
        <f t="shared" si="268"/>
        <v>0</v>
      </c>
      <c r="G934" s="41">
        <f t="shared" si="269"/>
        <v>0</v>
      </c>
      <c r="H934" s="130">
        <f t="shared" si="270"/>
        <v>0</v>
      </c>
      <c r="I934" s="41">
        <v>0</v>
      </c>
      <c r="J934" s="41"/>
      <c r="K934" s="41">
        <f t="shared" si="279"/>
        <v>0</v>
      </c>
      <c r="L934" s="41">
        <f t="shared" si="266"/>
        <v>0</v>
      </c>
      <c r="M934" s="41">
        <f t="shared" si="271"/>
        <v>0</v>
      </c>
      <c r="N934" s="130">
        <f t="shared" si="272"/>
        <v>0</v>
      </c>
      <c r="O934" s="41"/>
      <c r="P934" s="41"/>
      <c r="Q934" s="41"/>
      <c r="R934" s="41"/>
      <c r="S934" s="41">
        <f t="shared" si="273"/>
        <v>0</v>
      </c>
      <c r="T934" s="130">
        <f t="shared" si="274"/>
        <v>0</v>
      </c>
      <c r="U934" s="231">
        <v>0</v>
      </c>
      <c r="V934" s="231"/>
      <c r="W934" s="231"/>
      <c r="X934" s="231">
        <v>0</v>
      </c>
      <c r="Y934" s="41">
        <f t="shared" si="275"/>
        <v>0</v>
      </c>
      <c r="Z934" s="130">
        <f t="shared" si="276"/>
        <v>0</v>
      </c>
      <c r="AE934" s="41"/>
      <c r="AF934" s="41"/>
      <c r="AG934" s="41"/>
      <c r="AH934" s="41"/>
      <c r="AJ934" s="281" t="e">
        <f t="shared" si="277"/>
        <v>#N/A</v>
      </c>
    </row>
    <row r="935" spans="1:36" ht="19.5" hidden="1" customHeight="1" outlineLevel="2">
      <c r="A935" s="45" t="s">
        <v>2995</v>
      </c>
      <c r="B935" s="121" t="s">
        <v>1187</v>
      </c>
      <c r="C935" s="41">
        <f t="shared" si="267"/>
        <v>0</v>
      </c>
      <c r="D935" s="41">
        <f t="shared" si="267"/>
        <v>0</v>
      </c>
      <c r="E935" s="41">
        <f t="shared" si="267"/>
        <v>0</v>
      </c>
      <c r="F935" s="41">
        <f t="shared" si="268"/>
        <v>0</v>
      </c>
      <c r="G935" s="41">
        <f t="shared" si="269"/>
        <v>0</v>
      </c>
      <c r="H935" s="130">
        <f t="shared" si="270"/>
        <v>0</v>
      </c>
      <c r="I935" s="41">
        <v>0</v>
      </c>
      <c r="J935" s="41"/>
      <c r="K935" s="41">
        <f t="shared" si="279"/>
        <v>0</v>
      </c>
      <c r="L935" s="41">
        <f t="shared" si="266"/>
        <v>0</v>
      </c>
      <c r="M935" s="41">
        <f t="shared" si="271"/>
        <v>0</v>
      </c>
      <c r="N935" s="130">
        <f t="shared" si="272"/>
        <v>0</v>
      </c>
      <c r="O935" s="41"/>
      <c r="P935" s="41"/>
      <c r="Q935" s="41"/>
      <c r="R935" s="41"/>
      <c r="S935" s="41">
        <f t="shared" si="273"/>
        <v>0</v>
      </c>
      <c r="T935" s="130">
        <f t="shared" si="274"/>
        <v>0</v>
      </c>
      <c r="U935" s="41">
        <v>0</v>
      </c>
      <c r="V935" s="41"/>
      <c r="W935" s="41"/>
      <c r="X935" s="41">
        <v>0</v>
      </c>
      <c r="Y935" s="41">
        <f t="shared" si="275"/>
        <v>0</v>
      </c>
      <c r="Z935" s="130">
        <f t="shared" si="276"/>
        <v>0</v>
      </c>
      <c r="AE935" s="41"/>
      <c r="AF935" s="41"/>
      <c r="AG935" s="41"/>
      <c r="AH935" s="41"/>
      <c r="AJ935" s="281" t="e">
        <f t="shared" si="277"/>
        <v>#N/A</v>
      </c>
    </row>
    <row r="936" spans="1:36" ht="19.5" hidden="1" customHeight="1" outlineLevel="2">
      <c r="A936" s="45" t="s">
        <v>2996</v>
      </c>
      <c r="B936" s="121" t="s">
        <v>1188</v>
      </c>
      <c r="C936" s="41">
        <f t="shared" si="267"/>
        <v>1</v>
      </c>
      <c r="D936" s="41">
        <f t="shared" si="267"/>
        <v>0</v>
      </c>
      <c r="E936" s="41">
        <f t="shared" si="267"/>
        <v>0</v>
      </c>
      <c r="F936" s="41">
        <f t="shared" si="268"/>
        <v>1</v>
      </c>
      <c r="G936" s="41">
        <f t="shared" si="269"/>
        <v>0</v>
      </c>
      <c r="H936" s="130">
        <f t="shared" si="270"/>
        <v>0</v>
      </c>
      <c r="I936" s="41">
        <v>1</v>
      </c>
      <c r="J936" s="41"/>
      <c r="K936" s="41">
        <f t="shared" si="279"/>
        <v>0</v>
      </c>
      <c r="L936" s="41">
        <f t="shared" si="266"/>
        <v>1</v>
      </c>
      <c r="M936" s="41">
        <f t="shared" si="271"/>
        <v>0</v>
      </c>
      <c r="N936" s="130">
        <f t="shared" si="272"/>
        <v>0</v>
      </c>
      <c r="O936" s="41"/>
      <c r="P936" s="41"/>
      <c r="Q936" s="41"/>
      <c r="R936" s="41"/>
      <c r="S936" s="41">
        <f t="shared" si="273"/>
        <v>0</v>
      </c>
      <c r="T936" s="130">
        <f t="shared" si="274"/>
        <v>0</v>
      </c>
      <c r="U936" s="41">
        <v>0</v>
      </c>
      <c r="V936" s="41"/>
      <c r="W936" s="41"/>
      <c r="X936" s="41">
        <v>0</v>
      </c>
      <c r="Y936" s="41">
        <f t="shared" si="275"/>
        <v>0</v>
      </c>
      <c r="Z936" s="130">
        <f t="shared" si="276"/>
        <v>0</v>
      </c>
      <c r="AE936" s="41"/>
      <c r="AF936" s="41"/>
      <c r="AG936" s="41"/>
      <c r="AH936" s="41"/>
      <c r="AJ936" s="281" t="e">
        <f t="shared" si="277"/>
        <v>#N/A</v>
      </c>
    </row>
    <row r="937" spans="1:36" ht="19.5" hidden="1" customHeight="1" outlineLevel="2">
      <c r="A937" s="45" t="s">
        <v>2997</v>
      </c>
      <c r="B937" s="121" t="s">
        <v>1189</v>
      </c>
      <c r="C937" s="41">
        <f t="shared" si="267"/>
        <v>0</v>
      </c>
      <c r="D937" s="41">
        <f t="shared" si="267"/>
        <v>0</v>
      </c>
      <c r="E937" s="41">
        <f t="shared" si="267"/>
        <v>0</v>
      </c>
      <c r="F937" s="41">
        <f t="shared" si="268"/>
        <v>0</v>
      </c>
      <c r="G937" s="41">
        <f t="shared" si="269"/>
        <v>0</v>
      </c>
      <c r="H937" s="130">
        <f t="shared" si="270"/>
        <v>0</v>
      </c>
      <c r="I937" s="41">
        <v>0</v>
      </c>
      <c r="J937" s="41"/>
      <c r="K937" s="41">
        <f t="shared" si="279"/>
        <v>0</v>
      </c>
      <c r="L937" s="41">
        <f t="shared" si="266"/>
        <v>0</v>
      </c>
      <c r="M937" s="41">
        <f t="shared" si="271"/>
        <v>0</v>
      </c>
      <c r="N937" s="130">
        <f t="shared" si="272"/>
        <v>0</v>
      </c>
      <c r="O937" s="41"/>
      <c r="P937" s="41"/>
      <c r="Q937" s="41"/>
      <c r="R937" s="41"/>
      <c r="S937" s="41">
        <f t="shared" si="273"/>
        <v>0</v>
      </c>
      <c r="T937" s="130">
        <f t="shared" si="274"/>
        <v>0</v>
      </c>
      <c r="U937" s="41">
        <v>0</v>
      </c>
      <c r="V937" s="41"/>
      <c r="W937" s="41"/>
      <c r="X937" s="41">
        <v>0</v>
      </c>
      <c r="Y937" s="41">
        <f t="shared" si="275"/>
        <v>0</v>
      </c>
      <c r="Z937" s="130">
        <f t="shared" si="276"/>
        <v>0</v>
      </c>
      <c r="AE937" s="41"/>
      <c r="AF937" s="41"/>
      <c r="AG937" s="41"/>
      <c r="AH937" s="41"/>
      <c r="AJ937" s="281" t="e">
        <f t="shared" si="277"/>
        <v>#N/A</v>
      </c>
    </row>
    <row r="938" spans="1:36" ht="19.5" hidden="1" customHeight="1" outlineLevel="2">
      <c r="A938" s="45" t="s">
        <v>2998</v>
      </c>
      <c r="B938" s="121" t="s">
        <v>1190</v>
      </c>
      <c r="C938" s="41">
        <f t="shared" si="267"/>
        <v>0</v>
      </c>
      <c r="D938" s="41">
        <f t="shared" si="267"/>
        <v>0</v>
      </c>
      <c r="E938" s="41">
        <f t="shared" si="267"/>
        <v>0</v>
      </c>
      <c r="F938" s="41">
        <f t="shared" si="268"/>
        <v>0</v>
      </c>
      <c r="G938" s="41">
        <f t="shared" si="269"/>
        <v>0</v>
      </c>
      <c r="H938" s="130">
        <f t="shared" si="270"/>
        <v>0</v>
      </c>
      <c r="I938" s="41">
        <v>0</v>
      </c>
      <c r="J938" s="41"/>
      <c r="K938" s="41">
        <f t="shared" si="279"/>
        <v>0</v>
      </c>
      <c r="L938" s="41">
        <f t="shared" si="266"/>
        <v>0</v>
      </c>
      <c r="M938" s="41">
        <f t="shared" si="271"/>
        <v>0</v>
      </c>
      <c r="N938" s="130">
        <f t="shared" si="272"/>
        <v>0</v>
      </c>
      <c r="O938" s="41"/>
      <c r="P938" s="41"/>
      <c r="Q938" s="41"/>
      <c r="R938" s="41"/>
      <c r="S938" s="41">
        <f t="shared" si="273"/>
        <v>0</v>
      </c>
      <c r="T938" s="130">
        <f t="shared" si="274"/>
        <v>0</v>
      </c>
      <c r="U938" s="41">
        <v>0</v>
      </c>
      <c r="V938" s="41"/>
      <c r="W938" s="41"/>
      <c r="X938" s="41">
        <v>0</v>
      </c>
      <c r="Y938" s="41">
        <f t="shared" si="275"/>
        <v>0</v>
      </c>
      <c r="Z938" s="130">
        <f t="shared" si="276"/>
        <v>0</v>
      </c>
      <c r="AE938" s="41"/>
      <c r="AF938" s="41"/>
      <c r="AG938" s="41"/>
      <c r="AH938" s="41"/>
      <c r="AJ938" s="281" t="e">
        <f t="shared" si="277"/>
        <v>#N/A</v>
      </c>
    </row>
    <row r="939" spans="1:36" ht="19.5" hidden="1" customHeight="1" outlineLevel="2">
      <c r="A939" s="45" t="s">
        <v>2085</v>
      </c>
      <c r="B939" s="121" t="s">
        <v>1191</v>
      </c>
      <c r="C939" s="41">
        <f t="shared" si="267"/>
        <v>1009</v>
      </c>
      <c r="D939" s="41">
        <f t="shared" si="267"/>
        <v>1000</v>
      </c>
      <c r="E939" s="41">
        <f t="shared" si="267"/>
        <v>9</v>
      </c>
      <c r="F939" s="41">
        <f t="shared" si="268"/>
        <v>2018</v>
      </c>
      <c r="G939" s="41">
        <f t="shared" si="269"/>
        <v>1009</v>
      </c>
      <c r="H939" s="130">
        <f t="shared" si="270"/>
        <v>100</v>
      </c>
      <c r="I939" s="41">
        <v>359</v>
      </c>
      <c r="J939" s="41">
        <v>1000</v>
      </c>
      <c r="K939" s="41">
        <f t="shared" si="279"/>
        <v>0</v>
      </c>
      <c r="L939" s="41">
        <f t="shared" si="266"/>
        <v>1359</v>
      </c>
      <c r="M939" s="41">
        <f t="shared" si="271"/>
        <v>1000</v>
      </c>
      <c r="N939" s="130">
        <f t="shared" si="272"/>
        <v>278.55153203342621</v>
      </c>
      <c r="O939" s="41"/>
      <c r="P939" s="41"/>
      <c r="Q939" s="41"/>
      <c r="R939" s="41"/>
      <c r="S939" s="41">
        <f t="shared" si="273"/>
        <v>0</v>
      </c>
      <c r="T939" s="130">
        <f t="shared" si="274"/>
        <v>0</v>
      </c>
      <c r="U939" s="41">
        <v>650</v>
      </c>
      <c r="V939" s="41"/>
      <c r="W939" s="41">
        <v>9</v>
      </c>
      <c r="X939" s="41">
        <v>659</v>
      </c>
      <c r="Y939" s="41">
        <f t="shared" si="275"/>
        <v>9</v>
      </c>
      <c r="Z939" s="130">
        <f t="shared" si="276"/>
        <v>1.3846153846153846</v>
      </c>
      <c r="AE939" s="41"/>
      <c r="AF939" s="41"/>
      <c r="AG939" s="41"/>
      <c r="AH939" s="41"/>
      <c r="AJ939" s="281">
        <f t="shared" si="277"/>
        <v>-3</v>
      </c>
    </row>
    <row r="940" spans="1:36" ht="19.5" hidden="1" customHeight="1" outlineLevel="1" collapsed="1">
      <c r="A940" s="43" t="s">
        <v>2999</v>
      </c>
      <c r="B940" s="121" t="s">
        <v>1192</v>
      </c>
      <c r="C940" s="44">
        <f t="shared" si="267"/>
        <v>60</v>
      </c>
      <c r="D940" s="44">
        <f t="shared" si="267"/>
        <v>0</v>
      </c>
      <c r="E940" s="44">
        <f t="shared" si="267"/>
        <v>0</v>
      </c>
      <c r="F940" s="44">
        <f t="shared" si="268"/>
        <v>60</v>
      </c>
      <c r="G940" s="44">
        <f t="shared" si="269"/>
        <v>0</v>
      </c>
      <c r="H940" s="131">
        <f t="shared" si="270"/>
        <v>0</v>
      </c>
      <c r="I940" s="44">
        <f>SUM(I941:I945)</f>
        <v>60</v>
      </c>
      <c r="J940" s="44">
        <f>SUM(J941:J945)</f>
        <v>0</v>
      </c>
      <c r="K940" s="44">
        <f>SUM(K941:K945)</f>
        <v>0</v>
      </c>
      <c r="L940" s="44">
        <f t="shared" si="266"/>
        <v>60</v>
      </c>
      <c r="M940" s="44">
        <f t="shared" si="271"/>
        <v>0</v>
      </c>
      <c r="N940" s="131">
        <f t="shared" si="272"/>
        <v>0</v>
      </c>
      <c r="O940" s="44">
        <f>SUM(O941:O945)</f>
        <v>0</v>
      </c>
      <c r="P940" s="44">
        <f>SUM(P941:P945)</f>
        <v>0</v>
      </c>
      <c r="Q940" s="44">
        <f>SUM(Q941:Q945)</f>
        <v>0</v>
      </c>
      <c r="R940" s="44">
        <f>SUM(R941:R945)</f>
        <v>0</v>
      </c>
      <c r="S940" s="44">
        <f t="shared" si="273"/>
        <v>0</v>
      </c>
      <c r="T940" s="131">
        <f t="shared" si="274"/>
        <v>0</v>
      </c>
      <c r="U940" s="44">
        <f>SUM(U941:U945)</f>
        <v>0</v>
      </c>
      <c r="V940" s="44">
        <f>SUM(V941:V945)</f>
        <v>0</v>
      </c>
      <c r="W940" s="44">
        <f>SUM(W941:W945)</f>
        <v>0</v>
      </c>
      <c r="X940" s="44">
        <f>SUM(X941:X945)</f>
        <v>0</v>
      </c>
      <c r="Y940" s="44">
        <f t="shared" si="275"/>
        <v>0</v>
      </c>
      <c r="Z940" s="131">
        <f t="shared" si="276"/>
        <v>0</v>
      </c>
      <c r="AE940" s="44">
        <f>SUM(AE941:AE945)</f>
        <v>0</v>
      </c>
      <c r="AF940" s="44">
        <f>SUM(AF941:AF945)</f>
        <v>0</v>
      </c>
      <c r="AG940" s="44">
        <f>SUM(AG941:AG945)</f>
        <v>0</v>
      </c>
      <c r="AH940" s="44">
        <f>SUM(AH941:AH945)</f>
        <v>0</v>
      </c>
      <c r="AJ940" s="281" t="e">
        <f t="shared" si="277"/>
        <v>#N/A</v>
      </c>
    </row>
    <row r="941" spans="1:36" ht="19.5" hidden="1" customHeight="1" outlineLevel="2">
      <c r="A941" s="45" t="s">
        <v>3000</v>
      </c>
      <c r="B941" s="121" t="s">
        <v>773</v>
      </c>
      <c r="C941" s="41">
        <f t="shared" si="267"/>
        <v>0</v>
      </c>
      <c r="D941" s="41">
        <f t="shared" si="267"/>
        <v>0</v>
      </c>
      <c r="E941" s="41">
        <f t="shared" si="267"/>
        <v>0</v>
      </c>
      <c r="F941" s="41">
        <f t="shared" si="268"/>
        <v>0</v>
      </c>
      <c r="G941" s="41">
        <f t="shared" si="269"/>
        <v>0</v>
      </c>
      <c r="H941" s="130">
        <f t="shared" si="270"/>
        <v>0</v>
      </c>
      <c r="I941" s="41"/>
      <c r="J941" s="41"/>
      <c r="K941" s="41">
        <f t="shared" ref="K941:K945" si="280">SUM(AE941:AH941)</f>
        <v>0</v>
      </c>
      <c r="L941" s="41">
        <f t="shared" si="266"/>
        <v>0</v>
      </c>
      <c r="M941" s="41">
        <f t="shared" si="271"/>
        <v>0</v>
      </c>
      <c r="N941" s="130">
        <f t="shared" si="272"/>
        <v>0</v>
      </c>
      <c r="O941" s="41"/>
      <c r="P941" s="41"/>
      <c r="Q941" s="41"/>
      <c r="R941" s="41"/>
      <c r="S941" s="41">
        <f t="shared" si="273"/>
        <v>0</v>
      </c>
      <c r="T941" s="130">
        <f t="shared" si="274"/>
        <v>0</v>
      </c>
      <c r="U941" s="41"/>
      <c r="V941" s="41"/>
      <c r="W941" s="41"/>
      <c r="X941" s="41"/>
      <c r="Y941" s="41">
        <f t="shared" si="275"/>
        <v>0</v>
      </c>
      <c r="Z941" s="130">
        <f t="shared" si="276"/>
        <v>0</v>
      </c>
      <c r="AE941" s="41"/>
      <c r="AF941" s="41"/>
      <c r="AG941" s="41"/>
      <c r="AH941" s="41"/>
      <c r="AJ941" s="281" t="e">
        <f t="shared" si="277"/>
        <v>#N/A</v>
      </c>
    </row>
    <row r="942" spans="1:36" ht="19.5" hidden="1" customHeight="1" outlineLevel="2">
      <c r="A942" s="45" t="s">
        <v>3001</v>
      </c>
      <c r="B942" s="121" t="s">
        <v>1193</v>
      </c>
      <c r="C942" s="41">
        <f t="shared" si="267"/>
        <v>0</v>
      </c>
      <c r="D942" s="41">
        <f t="shared" si="267"/>
        <v>0</v>
      </c>
      <c r="E942" s="41">
        <f t="shared" si="267"/>
        <v>0</v>
      </c>
      <c r="F942" s="41">
        <f t="shared" si="268"/>
        <v>0</v>
      </c>
      <c r="G942" s="41">
        <f t="shared" si="269"/>
        <v>0</v>
      </c>
      <c r="H942" s="130">
        <f t="shared" si="270"/>
        <v>0</v>
      </c>
      <c r="I942" s="41">
        <v>0</v>
      </c>
      <c r="J942" s="41"/>
      <c r="K942" s="41">
        <f t="shared" si="280"/>
        <v>0</v>
      </c>
      <c r="L942" s="41">
        <f t="shared" si="266"/>
        <v>0</v>
      </c>
      <c r="M942" s="41">
        <f t="shared" si="271"/>
        <v>0</v>
      </c>
      <c r="N942" s="130">
        <f t="shared" si="272"/>
        <v>0</v>
      </c>
      <c r="O942" s="41"/>
      <c r="P942" s="41"/>
      <c r="Q942" s="41"/>
      <c r="R942" s="41"/>
      <c r="S942" s="41">
        <f t="shared" si="273"/>
        <v>0</v>
      </c>
      <c r="T942" s="130">
        <f t="shared" si="274"/>
        <v>0</v>
      </c>
      <c r="U942" s="41"/>
      <c r="V942" s="41"/>
      <c r="W942" s="41"/>
      <c r="X942" s="41"/>
      <c r="Y942" s="41">
        <f t="shared" si="275"/>
        <v>0</v>
      </c>
      <c r="Z942" s="130">
        <f t="shared" si="276"/>
        <v>0</v>
      </c>
      <c r="AE942" s="41"/>
      <c r="AF942" s="41"/>
      <c r="AG942" s="41"/>
      <c r="AH942" s="41"/>
      <c r="AJ942" s="281" t="e">
        <f t="shared" si="277"/>
        <v>#N/A</v>
      </c>
    </row>
    <row r="943" spans="1:36" ht="19.5" hidden="1" customHeight="1" outlineLevel="2">
      <c r="A943" s="45" t="s">
        <v>3002</v>
      </c>
      <c r="B943" s="121" t="s">
        <v>1194</v>
      </c>
      <c r="C943" s="41">
        <f t="shared" si="267"/>
        <v>0</v>
      </c>
      <c r="D943" s="41">
        <f t="shared" si="267"/>
        <v>0</v>
      </c>
      <c r="E943" s="41">
        <f t="shared" si="267"/>
        <v>0</v>
      </c>
      <c r="F943" s="41">
        <f t="shared" si="268"/>
        <v>0</v>
      </c>
      <c r="G943" s="41">
        <f t="shared" si="269"/>
        <v>0</v>
      </c>
      <c r="H943" s="130">
        <f t="shared" si="270"/>
        <v>0</v>
      </c>
      <c r="I943" s="41">
        <v>0</v>
      </c>
      <c r="J943" s="41"/>
      <c r="K943" s="41">
        <f t="shared" si="280"/>
        <v>0</v>
      </c>
      <c r="L943" s="41">
        <f t="shared" si="266"/>
        <v>0</v>
      </c>
      <c r="M943" s="41">
        <f t="shared" si="271"/>
        <v>0</v>
      </c>
      <c r="N943" s="130">
        <f t="shared" si="272"/>
        <v>0</v>
      </c>
      <c r="O943" s="41"/>
      <c r="P943" s="41"/>
      <c r="Q943" s="41"/>
      <c r="R943" s="41"/>
      <c r="S943" s="41">
        <f t="shared" si="273"/>
        <v>0</v>
      </c>
      <c r="T943" s="130">
        <f t="shared" si="274"/>
        <v>0</v>
      </c>
      <c r="U943" s="41"/>
      <c r="V943" s="41"/>
      <c r="W943" s="41"/>
      <c r="X943" s="41"/>
      <c r="Y943" s="41">
        <f t="shared" si="275"/>
        <v>0</v>
      </c>
      <c r="Z943" s="130">
        <f t="shared" si="276"/>
        <v>0</v>
      </c>
      <c r="AE943" s="41"/>
      <c r="AF943" s="41"/>
      <c r="AG943" s="41"/>
      <c r="AH943" s="41"/>
      <c r="AJ943" s="281" t="e">
        <f t="shared" si="277"/>
        <v>#N/A</v>
      </c>
    </row>
    <row r="944" spans="1:36" ht="19.5" hidden="1" customHeight="1" outlineLevel="2">
      <c r="A944" s="45" t="s">
        <v>3003</v>
      </c>
      <c r="B944" s="121" t="s">
        <v>1195</v>
      </c>
      <c r="C944" s="41">
        <f t="shared" si="267"/>
        <v>0</v>
      </c>
      <c r="D944" s="41">
        <f t="shared" si="267"/>
        <v>0</v>
      </c>
      <c r="E944" s="41">
        <f t="shared" si="267"/>
        <v>0</v>
      </c>
      <c r="F944" s="41">
        <f t="shared" si="268"/>
        <v>0</v>
      </c>
      <c r="G944" s="41">
        <f t="shared" si="269"/>
        <v>0</v>
      </c>
      <c r="H944" s="130">
        <f t="shared" si="270"/>
        <v>0</v>
      </c>
      <c r="I944" s="41">
        <v>0</v>
      </c>
      <c r="J944" s="41"/>
      <c r="K944" s="41">
        <f t="shared" si="280"/>
        <v>0</v>
      </c>
      <c r="L944" s="41">
        <f t="shared" si="266"/>
        <v>0</v>
      </c>
      <c r="M944" s="41">
        <f t="shared" si="271"/>
        <v>0</v>
      </c>
      <c r="N944" s="130">
        <f t="shared" si="272"/>
        <v>0</v>
      </c>
      <c r="O944" s="41"/>
      <c r="P944" s="41"/>
      <c r="Q944" s="41"/>
      <c r="R944" s="41"/>
      <c r="S944" s="41">
        <f t="shared" si="273"/>
        <v>0</v>
      </c>
      <c r="T944" s="130">
        <f t="shared" si="274"/>
        <v>0</v>
      </c>
      <c r="U944" s="41"/>
      <c r="V944" s="41"/>
      <c r="W944" s="41"/>
      <c r="X944" s="41"/>
      <c r="Y944" s="41">
        <f t="shared" si="275"/>
        <v>0</v>
      </c>
      <c r="Z944" s="130">
        <f t="shared" si="276"/>
        <v>0</v>
      </c>
      <c r="AE944" s="41"/>
      <c r="AF944" s="41"/>
      <c r="AG944" s="41"/>
      <c r="AH944" s="41"/>
      <c r="AJ944" s="281" t="e">
        <f t="shared" si="277"/>
        <v>#N/A</v>
      </c>
    </row>
    <row r="945" spans="1:36" ht="19.5" hidden="1" customHeight="1" outlineLevel="2">
      <c r="A945" s="45" t="s">
        <v>3004</v>
      </c>
      <c r="B945" s="121" t="s">
        <v>1196</v>
      </c>
      <c r="C945" s="41">
        <f t="shared" si="267"/>
        <v>60</v>
      </c>
      <c r="D945" s="41">
        <f t="shared" si="267"/>
        <v>0</v>
      </c>
      <c r="E945" s="41">
        <f t="shared" si="267"/>
        <v>0</v>
      </c>
      <c r="F945" s="41">
        <f t="shared" si="268"/>
        <v>60</v>
      </c>
      <c r="G945" s="41">
        <f t="shared" si="269"/>
        <v>0</v>
      </c>
      <c r="H945" s="130">
        <f t="shared" si="270"/>
        <v>0</v>
      </c>
      <c r="I945" s="41">
        <v>60</v>
      </c>
      <c r="J945" s="41"/>
      <c r="K945" s="41">
        <f t="shared" si="280"/>
        <v>0</v>
      </c>
      <c r="L945" s="41">
        <f t="shared" si="266"/>
        <v>60</v>
      </c>
      <c r="M945" s="41">
        <f t="shared" si="271"/>
        <v>0</v>
      </c>
      <c r="N945" s="130">
        <f t="shared" si="272"/>
        <v>0</v>
      </c>
      <c r="O945" s="41"/>
      <c r="P945" s="41"/>
      <c r="Q945" s="41"/>
      <c r="R945" s="41"/>
      <c r="S945" s="41">
        <f t="shared" si="273"/>
        <v>0</v>
      </c>
      <c r="T945" s="130">
        <f t="shared" si="274"/>
        <v>0</v>
      </c>
      <c r="U945" s="41"/>
      <c r="V945" s="41"/>
      <c r="W945" s="41"/>
      <c r="X945" s="41"/>
      <c r="Y945" s="41">
        <f t="shared" si="275"/>
        <v>0</v>
      </c>
      <c r="Z945" s="130">
        <f t="shared" si="276"/>
        <v>0</v>
      </c>
      <c r="AE945" s="41"/>
      <c r="AF945" s="41"/>
      <c r="AG945" s="41"/>
      <c r="AH945" s="41"/>
      <c r="AJ945" s="281" t="e">
        <f t="shared" si="277"/>
        <v>#N/A</v>
      </c>
    </row>
    <row r="946" spans="1:36" ht="19.5" hidden="1" customHeight="1" outlineLevel="1" collapsed="1">
      <c r="A946" s="43" t="s">
        <v>3005</v>
      </c>
      <c r="B946" s="121" t="s">
        <v>1197</v>
      </c>
      <c r="C946" s="44">
        <f t="shared" si="267"/>
        <v>2292</v>
      </c>
      <c r="D946" s="44">
        <f t="shared" si="267"/>
        <v>0</v>
      </c>
      <c r="E946" s="44">
        <f t="shared" si="267"/>
        <v>-38</v>
      </c>
      <c r="F946" s="44">
        <f t="shared" si="268"/>
        <v>2254</v>
      </c>
      <c r="G946" s="44">
        <f t="shared" si="269"/>
        <v>-38</v>
      </c>
      <c r="H946" s="131">
        <f t="shared" si="270"/>
        <v>-1.6579406631762654</v>
      </c>
      <c r="I946" s="44">
        <f>SUM(I947:I952)</f>
        <v>957</v>
      </c>
      <c r="J946" s="44">
        <f>SUM(J947:J952)</f>
        <v>0</v>
      </c>
      <c r="K946" s="44">
        <f>SUM(K947:K952)</f>
        <v>0</v>
      </c>
      <c r="L946" s="44">
        <f t="shared" si="266"/>
        <v>957</v>
      </c>
      <c r="M946" s="44">
        <f t="shared" si="271"/>
        <v>0</v>
      </c>
      <c r="N946" s="131">
        <f t="shared" si="272"/>
        <v>0</v>
      </c>
      <c r="O946" s="44">
        <f>SUM(O947:O952)</f>
        <v>0</v>
      </c>
      <c r="P946" s="44">
        <f>SUM(P947:P952)</f>
        <v>0</v>
      </c>
      <c r="Q946" s="44">
        <f>SUM(Q947:Q952)</f>
        <v>0</v>
      </c>
      <c r="R946" s="44">
        <f>SUM(R947:R952)</f>
        <v>0</v>
      </c>
      <c r="S946" s="44">
        <f t="shared" si="273"/>
        <v>0</v>
      </c>
      <c r="T946" s="131">
        <f t="shared" si="274"/>
        <v>0</v>
      </c>
      <c r="U946" s="44">
        <f>SUM(U947:U952)</f>
        <v>1335</v>
      </c>
      <c r="V946" s="44">
        <f>SUM(V947:V952)</f>
        <v>0</v>
      </c>
      <c r="W946" s="44">
        <f>SUM(W947:W952)</f>
        <v>-38</v>
      </c>
      <c r="X946" s="44">
        <f>SUM(X947:X952)</f>
        <v>1297</v>
      </c>
      <c r="Y946" s="44">
        <f t="shared" si="275"/>
        <v>-38</v>
      </c>
      <c r="Z946" s="131">
        <f t="shared" si="276"/>
        <v>-2.8464419475655429</v>
      </c>
      <c r="AE946" s="44">
        <f>SUM(AE947:AE952)</f>
        <v>0</v>
      </c>
      <c r="AF946" s="44">
        <f>SUM(AF947:AF952)</f>
        <v>0</v>
      </c>
      <c r="AG946" s="44">
        <f>SUM(AG947:AG952)</f>
        <v>0</v>
      </c>
      <c r="AH946" s="44">
        <f>SUM(AH947:AH952)</f>
        <v>0</v>
      </c>
      <c r="AJ946" s="281" t="e">
        <f t="shared" si="277"/>
        <v>#N/A</v>
      </c>
    </row>
    <row r="947" spans="1:36" ht="19.5" hidden="1" customHeight="1" outlineLevel="2">
      <c r="A947" s="45" t="s">
        <v>3006</v>
      </c>
      <c r="B947" s="121" t="s">
        <v>1198</v>
      </c>
      <c r="C947" s="41">
        <f t="shared" si="267"/>
        <v>831</v>
      </c>
      <c r="D947" s="41">
        <f t="shared" si="267"/>
        <v>0</v>
      </c>
      <c r="E947" s="41">
        <f t="shared" si="267"/>
        <v>0</v>
      </c>
      <c r="F947" s="41">
        <f t="shared" si="268"/>
        <v>831</v>
      </c>
      <c r="G947" s="41">
        <f t="shared" si="269"/>
        <v>0</v>
      </c>
      <c r="H947" s="130">
        <f t="shared" si="270"/>
        <v>0</v>
      </c>
      <c r="I947" s="41">
        <v>41</v>
      </c>
      <c r="J947" s="41"/>
      <c r="K947" s="41">
        <f t="shared" ref="K947:K952" si="281">SUM(AE947:AH947)</f>
        <v>0</v>
      </c>
      <c r="L947" s="41">
        <f t="shared" si="266"/>
        <v>41</v>
      </c>
      <c r="M947" s="41">
        <f t="shared" si="271"/>
        <v>0</v>
      </c>
      <c r="N947" s="130">
        <f t="shared" si="272"/>
        <v>0</v>
      </c>
      <c r="O947" s="41"/>
      <c r="P947" s="41"/>
      <c r="Q947" s="41"/>
      <c r="R947" s="41"/>
      <c r="S947" s="41">
        <f t="shared" si="273"/>
        <v>0</v>
      </c>
      <c r="T947" s="130">
        <f t="shared" si="274"/>
        <v>0</v>
      </c>
      <c r="U947" s="231">
        <f>140+650</f>
        <v>790</v>
      </c>
      <c r="V947" s="231"/>
      <c r="W947" s="231"/>
      <c r="X947" s="231">
        <f>140+650</f>
        <v>790</v>
      </c>
      <c r="Y947" s="41">
        <f t="shared" si="275"/>
        <v>0</v>
      </c>
      <c r="Z947" s="130">
        <f t="shared" si="276"/>
        <v>0</v>
      </c>
      <c r="AE947" s="41"/>
      <c r="AF947" s="41"/>
      <c r="AG947" s="41"/>
      <c r="AH947" s="41"/>
      <c r="AJ947" s="281" t="e">
        <f t="shared" si="277"/>
        <v>#N/A</v>
      </c>
    </row>
    <row r="948" spans="1:36" ht="19.5" hidden="1" customHeight="1" outlineLevel="2">
      <c r="A948" s="45" t="s">
        <v>3007</v>
      </c>
      <c r="B948" s="121" t="s">
        <v>1199</v>
      </c>
      <c r="C948" s="41">
        <f t="shared" si="267"/>
        <v>0</v>
      </c>
      <c r="D948" s="41">
        <f t="shared" si="267"/>
        <v>0</v>
      </c>
      <c r="E948" s="41">
        <f t="shared" si="267"/>
        <v>0</v>
      </c>
      <c r="F948" s="41">
        <f t="shared" si="268"/>
        <v>0</v>
      </c>
      <c r="G948" s="41">
        <f t="shared" si="269"/>
        <v>0</v>
      </c>
      <c r="H948" s="130">
        <f t="shared" si="270"/>
        <v>0</v>
      </c>
      <c r="I948" s="41">
        <v>0</v>
      </c>
      <c r="J948" s="41"/>
      <c r="K948" s="41">
        <f t="shared" si="281"/>
        <v>0</v>
      </c>
      <c r="L948" s="41">
        <f t="shared" si="266"/>
        <v>0</v>
      </c>
      <c r="M948" s="41">
        <f t="shared" si="271"/>
        <v>0</v>
      </c>
      <c r="N948" s="130">
        <f t="shared" si="272"/>
        <v>0</v>
      </c>
      <c r="O948" s="41"/>
      <c r="P948" s="41"/>
      <c r="Q948" s="41"/>
      <c r="R948" s="41"/>
      <c r="S948" s="41">
        <f t="shared" si="273"/>
        <v>0</v>
      </c>
      <c r="T948" s="130">
        <f t="shared" si="274"/>
        <v>0</v>
      </c>
      <c r="U948" s="231"/>
      <c r="V948" s="231"/>
      <c r="W948" s="231"/>
      <c r="X948" s="231"/>
      <c r="Y948" s="41">
        <f t="shared" si="275"/>
        <v>0</v>
      </c>
      <c r="Z948" s="130">
        <f t="shared" si="276"/>
        <v>0</v>
      </c>
      <c r="AE948" s="41"/>
      <c r="AF948" s="41"/>
      <c r="AG948" s="41"/>
      <c r="AH948" s="41"/>
      <c r="AJ948" s="281" t="e">
        <f t="shared" si="277"/>
        <v>#N/A</v>
      </c>
    </row>
    <row r="949" spans="1:36" ht="19.5" hidden="1" customHeight="1" outlineLevel="2">
      <c r="A949" s="45" t="s">
        <v>3008</v>
      </c>
      <c r="B949" s="121" t="s">
        <v>1200</v>
      </c>
      <c r="C949" s="41">
        <f t="shared" si="267"/>
        <v>1219</v>
      </c>
      <c r="D949" s="41">
        <f t="shared" si="267"/>
        <v>0</v>
      </c>
      <c r="E949" s="41">
        <f t="shared" si="267"/>
        <v>0</v>
      </c>
      <c r="F949" s="41">
        <f t="shared" si="268"/>
        <v>1219</v>
      </c>
      <c r="G949" s="41">
        <f t="shared" si="269"/>
        <v>0</v>
      </c>
      <c r="H949" s="130">
        <f t="shared" si="270"/>
        <v>0</v>
      </c>
      <c r="I949" s="41">
        <v>746</v>
      </c>
      <c r="J949" s="41"/>
      <c r="K949" s="41">
        <f t="shared" si="281"/>
        <v>0</v>
      </c>
      <c r="L949" s="41">
        <f t="shared" si="266"/>
        <v>746</v>
      </c>
      <c r="M949" s="41">
        <f t="shared" si="271"/>
        <v>0</v>
      </c>
      <c r="N949" s="130">
        <f t="shared" si="272"/>
        <v>0</v>
      </c>
      <c r="O949" s="41"/>
      <c r="P949" s="41"/>
      <c r="Q949" s="41"/>
      <c r="R949" s="41"/>
      <c r="S949" s="41">
        <f t="shared" si="273"/>
        <v>0</v>
      </c>
      <c r="T949" s="130">
        <f t="shared" si="274"/>
        <v>0</v>
      </c>
      <c r="U949" s="41">
        <v>473</v>
      </c>
      <c r="V949" s="41"/>
      <c r="W949" s="41"/>
      <c r="X949" s="41">
        <v>473</v>
      </c>
      <c r="Y949" s="41">
        <f t="shared" si="275"/>
        <v>0</v>
      </c>
      <c r="Z949" s="130">
        <f t="shared" si="276"/>
        <v>0</v>
      </c>
      <c r="AE949" s="41"/>
      <c r="AF949" s="41"/>
      <c r="AG949" s="41"/>
      <c r="AH949" s="41"/>
      <c r="AJ949" s="281" t="e">
        <f t="shared" si="277"/>
        <v>#N/A</v>
      </c>
    </row>
    <row r="950" spans="1:36" ht="19.5" hidden="1" customHeight="1" outlineLevel="2">
      <c r="A950" s="45" t="s">
        <v>3009</v>
      </c>
      <c r="B950" s="121" t="s">
        <v>1201</v>
      </c>
      <c r="C950" s="41">
        <f t="shared" si="267"/>
        <v>0</v>
      </c>
      <c r="D950" s="41">
        <f t="shared" si="267"/>
        <v>0</v>
      </c>
      <c r="E950" s="41">
        <f t="shared" si="267"/>
        <v>0</v>
      </c>
      <c r="F950" s="41">
        <f t="shared" si="268"/>
        <v>0</v>
      </c>
      <c r="G950" s="41">
        <f t="shared" si="269"/>
        <v>0</v>
      </c>
      <c r="H950" s="130">
        <f t="shared" si="270"/>
        <v>0</v>
      </c>
      <c r="I950" s="41">
        <v>0</v>
      </c>
      <c r="J950" s="41"/>
      <c r="K950" s="41">
        <f t="shared" si="281"/>
        <v>0</v>
      </c>
      <c r="L950" s="41">
        <f t="shared" si="266"/>
        <v>0</v>
      </c>
      <c r="M950" s="41">
        <f t="shared" si="271"/>
        <v>0</v>
      </c>
      <c r="N950" s="130">
        <f t="shared" si="272"/>
        <v>0</v>
      </c>
      <c r="O950" s="41"/>
      <c r="P950" s="41"/>
      <c r="Q950" s="41"/>
      <c r="R950" s="41"/>
      <c r="S950" s="41">
        <f t="shared" si="273"/>
        <v>0</v>
      </c>
      <c r="T950" s="130">
        <f t="shared" si="274"/>
        <v>0</v>
      </c>
      <c r="U950" s="41"/>
      <c r="V950" s="41"/>
      <c r="W950" s="41"/>
      <c r="X950" s="41"/>
      <c r="Y950" s="41">
        <f t="shared" si="275"/>
        <v>0</v>
      </c>
      <c r="Z950" s="130">
        <f t="shared" si="276"/>
        <v>0</v>
      </c>
      <c r="AE950" s="41"/>
      <c r="AF950" s="41"/>
      <c r="AG950" s="41"/>
      <c r="AH950" s="41"/>
      <c r="AJ950" s="281" t="e">
        <f t="shared" si="277"/>
        <v>#N/A</v>
      </c>
    </row>
    <row r="951" spans="1:36" ht="19.5" hidden="1" customHeight="1" outlineLevel="2">
      <c r="A951" s="45" t="s">
        <v>3010</v>
      </c>
      <c r="B951" s="121" t="s">
        <v>1202</v>
      </c>
      <c r="C951" s="41">
        <f t="shared" si="267"/>
        <v>170</v>
      </c>
      <c r="D951" s="41">
        <f t="shared" si="267"/>
        <v>0</v>
      </c>
      <c r="E951" s="41">
        <f t="shared" si="267"/>
        <v>0</v>
      </c>
      <c r="F951" s="41">
        <f t="shared" si="268"/>
        <v>170</v>
      </c>
      <c r="G951" s="41">
        <f t="shared" si="269"/>
        <v>0</v>
      </c>
      <c r="H951" s="130">
        <f t="shared" si="270"/>
        <v>0</v>
      </c>
      <c r="I951" s="41">
        <v>170</v>
      </c>
      <c r="J951" s="41"/>
      <c r="K951" s="41">
        <f t="shared" si="281"/>
        <v>0</v>
      </c>
      <c r="L951" s="41">
        <f t="shared" si="266"/>
        <v>170</v>
      </c>
      <c r="M951" s="41">
        <f t="shared" si="271"/>
        <v>0</v>
      </c>
      <c r="N951" s="130">
        <f t="shared" si="272"/>
        <v>0</v>
      </c>
      <c r="O951" s="41"/>
      <c r="P951" s="41"/>
      <c r="Q951" s="41"/>
      <c r="R951" s="41"/>
      <c r="S951" s="41">
        <f t="shared" si="273"/>
        <v>0</v>
      </c>
      <c r="T951" s="130">
        <f t="shared" si="274"/>
        <v>0</v>
      </c>
      <c r="U951" s="41"/>
      <c r="V951" s="41"/>
      <c r="W951" s="41"/>
      <c r="X951" s="41"/>
      <c r="Y951" s="41">
        <f t="shared" si="275"/>
        <v>0</v>
      </c>
      <c r="Z951" s="130">
        <f t="shared" si="276"/>
        <v>0</v>
      </c>
      <c r="AE951" s="41"/>
      <c r="AF951" s="41"/>
      <c r="AG951" s="41"/>
      <c r="AH951" s="41"/>
      <c r="AJ951" s="281" t="e">
        <f t="shared" si="277"/>
        <v>#N/A</v>
      </c>
    </row>
    <row r="952" spans="1:36" ht="19.5" hidden="1" customHeight="1" outlineLevel="2">
      <c r="A952" s="45" t="s">
        <v>3011</v>
      </c>
      <c r="B952" s="121" t="s">
        <v>1203</v>
      </c>
      <c r="C952" s="41">
        <f t="shared" si="267"/>
        <v>72</v>
      </c>
      <c r="D952" s="41">
        <f t="shared" si="267"/>
        <v>0</v>
      </c>
      <c r="E952" s="41">
        <f t="shared" si="267"/>
        <v>-38</v>
      </c>
      <c r="F952" s="41">
        <f t="shared" si="268"/>
        <v>34</v>
      </c>
      <c r="G952" s="41">
        <f t="shared" si="269"/>
        <v>-38</v>
      </c>
      <c r="H952" s="130">
        <f t="shared" si="270"/>
        <v>-52.777777777777779</v>
      </c>
      <c r="I952" s="41"/>
      <c r="J952" s="41"/>
      <c r="K952" s="41">
        <f t="shared" si="281"/>
        <v>0</v>
      </c>
      <c r="L952" s="41">
        <f t="shared" si="266"/>
        <v>0</v>
      </c>
      <c r="M952" s="41">
        <f t="shared" si="271"/>
        <v>0</v>
      </c>
      <c r="N952" s="130">
        <f t="shared" si="272"/>
        <v>0</v>
      </c>
      <c r="O952" s="41"/>
      <c r="P952" s="41"/>
      <c r="Q952" s="41"/>
      <c r="R952" s="41"/>
      <c r="S952" s="41">
        <f t="shared" si="273"/>
        <v>0</v>
      </c>
      <c r="T952" s="130">
        <f t="shared" si="274"/>
        <v>0</v>
      </c>
      <c r="U952" s="41">
        <v>72</v>
      </c>
      <c r="V952" s="41"/>
      <c r="W952" s="41">
        <v>-38</v>
      </c>
      <c r="X952" s="41">
        <v>34</v>
      </c>
      <c r="Y952" s="41">
        <f t="shared" si="275"/>
        <v>-38</v>
      </c>
      <c r="Z952" s="130">
        <f t="shared" si="276"/>
        <v>-52.777777777777779</v>
      </c>
      <c r="AE952" s="41"/>
      <c r="AF952" s="41"/>
      <c r="AG952" s="41"/>
      <c r="AH952" s="41"/>
      <c r="AJ952" s="281" t="e">
        <f t="shared" si="277"/>
        <v>#N/A</v>
      </c>
    </row>
    <row r="953" spans="1:36" ht="19.5" hidden="1" customHeight="1" outlineLevel="1" collapsed="1">
      <c r="A953" s="43" t="s">
        <v>3012</v>
      </c>
      <c r="B953" s="121" t="s">
        <v>1204</v>
      </c>
      <c r="C953" s="44">
        <f t="shared" si="267"/>
        <v>755</v>
      </c>
      <c r="D953" s="44">
        <f t="shared" si="267"/>
        <v>0</v>
      </c>
      <c r="E953" s="44">
        <f t="shared" si="267"/>
        <v>0</v>
      </c>
      <c r="F953" s="44">
        <f t="shared" si="268"/>
        <v>755</v>
      </c>
      <c r="G953" s="44">
        <f t="shared" si="269"/>
        <v>0</v>
      </c>
      <c r="H953" s="131">
        <f t="shared" si="270"/>
        <v>0</v>
      </c>
      <c r="I953" s="44">
        <f>SUM(I954:I959)</f>
        <v>255</v>
      </c>
      <c r="J953" s="44">
        <f>SUM(J954:J959)</f>
        <v>0</v>
      </c>
      <c r="K953" s="44">
        <f>SUM(K954:K959)</f>
        <v>0</v>
      </c>
      <c r="L953" s="44">
        <f t="shared" si="266"/>
        <v>255</v>
      </c>
      <c r="M953" s="44">
        <f t="shared" si="271"/>
        <v>0</v>
      </c>
      <c r="N953" s="131">
        <f t="shared" si="272"/>
        <v>0</v>
      </c>
      <c r="O953" s="44">
        <f>SUM(O954:O959)</f>
        <v>0</v>
      </c>
      <c r="P953" s="44">
        <f>SUM(P954:P959)</f>
        <v>0</v>
      </c>
      <c r="Q953" s="44">
        <f>SUM(Q954:Q959)</f>
        <v>0</v>
      </c>
      <c r="R953" s="44">
        <f>SUM(R954:R959)</f>
        <v>0</v>
      </c>
      <c r="S953" s="44">
        <f t="shared" si="273"/>
        <v>0</v>
      </c>
      <c r="T953" s="131">
        <f t="shared" si="274"/>
        <v>0</v>
      </c>
      <c r="U953" s="44">
        <f>SUM(U954:U959)</f>
        <v>500</v>
      </c>
      <c r="V953" s="44">
        <f>SUM(V954:V959)</f>
        <v>0</v>
      </c>
      <c r="W953" s="44">
        <f>SUM(W954:W959)</f>
        <v>0</v>
      </c>
      <c r="X953" s="44">
        <f>SUM(X954:X959)</f>
        <v>500</v>
      </c>
      <c r="Y953" s="44">
        <f t="shared" si="275"/>
        <v>0</v>
      </c>
      <c r="Z953" s="131">
        <f t="shared" si="276"/>
        <v>0</v>
      </c>
      <c r="AE953" s="44">
        <f>SUM(AE954:AE959)</f>
        <v>0</v>
      </c>
      <c r="AF953" s="44">
        <f>SUM(AF954:AF959)</f>
        <v>0</v>
      </c>
      <c r="AG953" s="44">
        <f>SUM(AG954:AG959)</f>
        <v>0</v>
      </c>
      <c r="AH953" s="44">
        <f>SUM(AH954:AH959)</f>
        <v>0</v>
      </c>
      <c r="AJ953" s="281" t="e">
        <f t="shared" si="277"/>
        <v>#N/A</v>
      </c>
    </row>
    <row r="954" spans="1:36" ht="19.5" hidden="1" customHeight="1" outlineLevel="2">
      <c r="A954" s="45" t="s">
        <v>3013</v>
      </c>
      <c r="B954" s="121" t="s">
        <v>1205</v>
      </c>
      <c r="C954" s="41">
        <f t="shared" si="267"/>
        <v>210</v>
      </c>
      <c r="D954" s="41">
        <f t="shared" si="267"/>
        <v>0</v>
      </c>
      <c r="E954" s="41">
        <f t="shared" si="267"/>
        <v>0</v>
      </c>
      <c r="F954" s="41">
        <f t="shared" si="268"/>
        <v>210</v>
      </c>
      <c r="G954" s="41">
        <f t="shared" si="269"/>
        <v>0</v>
      </c>
      <c r="H954" s="130">
        <f t="shared" si="270"/>
        <v>0</v>
      </c>
      <c r="I954" s="41">
        <v>210</v>
      </c>
      <c r="J954" s="41"/>
      <c r="K954" s="41">
        <f t="shared" ref="K954:K959" si="282">SUM(AE954:AH954)</f>
        <v>0</v>
      </c>
      <c r="L954" s="41">
        <f t="shared" si="266"/>
        <v>210</v>
      </c>
      <c r="M954" s="41">
        <f t="shared" si="271"/>
        <v>0</v>
      </c>
      <c r="N954" s="130">
        <f t="shared" si="272"/>
        <v>0</v>
      </c>
      <c r="O954" s="41"/>
      <c r="P954" s="41"/>
      <c r="Q954" s="41"/>
      <c r="R954" s="41"/>
      <c r="S954" s="41">
        <f t="shared" si="273"/>
        <v>0</v>
      </c>
      <c r="T954" s="130">
        <f t="shared" si="274"/>
        <v>0</v>
      </c>
      <c r="U954" s="41">
        <v>0</v>
      </c>
      <c r="V954" s="41"/>
      <c r="W954" s="41"/>
      <c r="X954" s="41">
        <v>0</v>
      </c>
      <c r="Y954" s="41">
        <f t="shared" si="275"/>
        <v>0</v>
      </c>
      <c r="Z954" s="130">
        <f t="shared" si="276"/>
        <v>0</v>
      </c>
      <c r="AE954" s="41"/>
      <c r="AF954" s="41"/>
      <c r="AG954" s="41"/>
      <c r="AH954" s="41"/>
      <c r="AJ954" s="281" t="e">
        <f t="shared" si="277"/>
        <v>#N/A</v>
      </c>
    </row>
    <row r="955" spans="1:36" ht="19.5" hidden="1" customHeight="1" outlineLevel="2">
      <c r="A955" s="45" t="s">
        <v>3014</v>
      </c>
      <c r="B955" s="121" t="s">
        <v>1206</v>
      </c>
      <c r="C955" s="41">
        <f t="shared" si="267"/>
        <v>0</v>
      </c>
      <c r="D955" s="41">
        <f t="shared" si="267"/>
        <v>0</v>
      </c>
      <c r="E955" s="41">
        <f t="shared" si="267"/>
        <v>0</v>
      </c>
      <c r="F955" s="41">
        <f t="shared" si="268"/>
        <v>0</v>
      </c>
      <c r="G955" s="41">
        <f t="shared" si="269"/>
        <v>0</v>
      </c>
      <c r="H955" s="130">
        <f t="shared" si="270"/>
        <v>0</v>
      </c>
      <c r="I955" s="41">
        <v>0</v>
      </c>
      <c r="J955" s="41"/>
      <c r="K955" s="41">
        <f t="shared" si="282"/>
        <v>0</v>
      </c>
      <c r="L955" s="41">
        <f t="shared" si="266"/>
        <v>0</v>
      </c>
      <c r="M955" s="41">
        <f t="shared" si="271"/>
        <v>0</v>
      </c>
      <c r="N955" s="130">
        <f t="shared" si="272"/>
        <v>0</v>
      </c>
      <c r="O955" s="41"/>
      <c r="P955" s="41"/>
      <c r="Q955" s="41"/>
      <c r="R955" s="41"/>
      <c r="S955" s="41">
        <f t="shared" si="273"/>
        <v>0</v>
      </c>
      <c r="T955" s="130">
        <f t="shared" si="274"/>
        <v>0</v>
      </c>
      <c r="U955" s="41">
        <v>0</v>
      </c>
      <c r="V955" s="41"/>
      <c r="W955" s="41"/>
      <c r="X955" s="41">
        <v>0</v>
      </c>
      <c r="Y955" s="41">
        <f t="shared" si="275"/>
        <v>0</v>
      </c>
      <c r="Z955" s="130">
        <f t="shared" si="276"/>
        <v>0</v>
      </c>
      <c r="AE955" s="41"/>
      <c r="AF955" s="41"/>
      <c r="AG955" s="41"/>
      <c r="AH955" s="41"/>
      <c r="AJ955" s="281" t="e">
        <f t="shared" si="277"/>
        <v>#N/A</v>
      </c>
    </row>
    <row r="956" spans="1:36" ht="19.5" hidden="1" customHeight="1" outlineLevel="2">
      <c r="A956" s="45" t="s">
        <v>3015</v>
      </c>
      <c r="B956" s="121" t="s">
        <v>1207</v>
      </c>
      <c r="C956" s="41">
        <f t="shared" si="267"/>
        <v>500</v>
      </c>
      <c r="D956" s="41">
        <f t="shared" si="267"/>
        <v>0</v>
      </c>
      <c r="E956" s="41">
        <f t="shared" si="267"/>
        <v>0</v>
      </c>
      <c r="F956" s="41">
        <f t="shared" si="268"/>
        <v>500</v>
      </c>
      <c r="G956" s="41">
        <f t="shared" si="269"/>
        <v>0</v>
      </c>
      <c r="H956" s="130">
        <f t="shared" si="270"/>
        <v>0</v>
      </c>
      <c r="I956" s="41">
        <v>0</v>
      </c>
      <c r="J956" s="41"/>
      <c r="K956" s="41">
        <f t="shared" si="282"/>
        <v>0</v>
      </c>
      <c r="L956" s="41">
        <f t="shared" si="266"/>
        <v>0</v>
      </c>
      <c r="M956" s="41">
        <f t="shared" si="271"/>
        <v>0</v>
      </c>
      <c r="N956" s="130">
        <f t="shared" si="272"/>
        <v>0</v>
      </c>
      <c r="O956" s="41"/>
      <c r="P956" s="41"/>
      <c r="Q956" s="41"/>
      <c r="R956" s="41"/>
      <c r="S956" s="41">
        <f t="shared" si="273"/>
        <v>0</v>
      </c>
      <c r="T956" s="130">
        <f t="shared" si="274"/>
        <v>0</v>
      </c>
      <c r="U956" s="231">
        <v>500</v>
      </c>
      <c r="V956" s="231"/>
      <c r="W956" s="231"/>
      <c r="X956" s="231">
        <v>500</v>
      </c>
      <c r="Y956" s="41">
        <f t="shared" si="275"/>
        <v>0</v>
      </c>
      <c r="Z956" s="130">
        <f t="shared" si="276"/>
        <v>0</v>
      </c>
      <c r="AE956" s="41"/>
      <c r="AF956" s="41"/>
      <c r="AG956" s="41"/>
      <c r="AH956" s="41"/>
      <c r="AJ956" s="281" t="e">
        <f t="shared" si="277"/>
        <v>#N/A</v>
      </c>
    </row>
    <row r="957" spans="1:36" ht="19.5" hidden="1" customHeight="1" outlineLevel="2">
      <c r="A957" s="45" t="s">
        <v>3016</v>
      </c>
      <c r="B957" s="121" t="s">
        <v>1208</v>
      </c>
      <c r="C957" s="41">
        <f t="shared" si="267"/>
        <v>45</v>
      </c>
      <c r="D957" s="41">
        <f t="shared" si="267"/>
        <v>0</v>
      </c>
      <c r="E957" s="41">
        <f t="shared" si="267"/>
        <v>0</v>
      </c>
      <c r="F957" s="41">
        <f t="shared" si="268"/>
        <v>45</v>
      </c>
      <c r="G957" s="41">
        <f t="shared" si="269"/>
        <v>0</v>
      </c>
      <c r="H957" s="130">
        <f t="shared" si="270"/>
        <v>0</v>
      </c>
      <c r="I957" s="41">
        <v>45</v>
      </c>
      <c r="J957" s="41"/>
      <c r="K957" s="41">
        <f t="shared" si="282"/>
        <v>0</v>
      </c>
      <c r="L957" s="41">
        <f t="shared" si="266"/>
        <v>45</v>
      </c>
      <c r="M957" s="41">
        <f t="shared" si="271"/>
        <v>0</v>
      </c>
      <c r="N957" s="130">
        <f t="shared" si="272"/>
        <v>0</v>
      </c>
      <c r="O957" s="41"/>
      <c r="P957" s="41"/>
      <c r="Q957" s="41"/>
      <c r="R957" s="41"/>
      <c r="S957" s="41">
        <f t="shared" si="273"/>
        <v>0</v>
      </c>
      <c r="T957" s="130">
        <f t="shared" si="274"/>
        <v>0</v>
      </c>
      <c r="U957" s="41">
        <v>0</v>
      </c>
      <c r="V957" s="41"/>
      <c r="W957" s="41"/>
      <c r="X957" s="41">
        <v>0</v>
      </c>
      <c r="Y957" s="41">
        <f t="shared" si="275"/>
        <v>0</v>
      </c>
      <c r="Z957" s="130">
        <f t="shared" si="276"/>
        <v>0</v>
      </c>
      <c r="AE957" s="41"/>
      <c r="AF957" s="41"/>
      <c r="AG957" s="41"/>
      <c r="AH957" s="41"/>
      <c r="AJ957" s="281" t="e">
        <f t="shared" si="277"/>
        <v>#N/A</v>
      </c>
    </row>
    <row r="958" spans="1:36" ht="19.5" hidden="1" customHeight="1" outlineLevel="2">
      <c r="A958" s="45" t="s">
        <v>3017</v>
      </c>
      <c r="B958" s="121" t="s">
        <v>1209</v>
      </c>
      <c r="C958" s="41">
        <f t="shared" si="267"/>
        <v>0</v>
      </c>
      <c r="D958" s="41">
        <f t="shared" si="267"/>
        <v>0</v>
      </c>
      <c r="E958" s="41">
        <f t="shared" si="267"/>
        <v>0</v>
      </c>
      <c r="F958" s="41">
        <f t="shared" si="268"/>
        <v>0</v>
      </c>
      <c r="G958" s="41">
        <f t="shared" si="269"/>
        <v>0</v>
      </c>
      <c r="H958" s="130">
        <f t="shared" si="270"/>
        <v>0</v>
      </c>
      <c r="I958" s="41">
        <v>0</v>
      </c>
      <c r="J958" s="41"/>
      <c r="K958" s="41">
        <f t="shared" si="282"/>
        <v>0</v>
      </c>
      <c r="L958" s="41">
        <f t="shared" si="266"/>
        <v>0</v>
      </c>
      <c r="M958" s="41">
        <f t="shared" si="271"/>
        <v>0</v>
      </c>
      <c r="N958" s="130">
        <f t="shared" si="272"/>
        <v>0</v>
      </c>
      <c r="O958" s="41"/>
      <c r="P958" s="41"/>
      <c r="Q958" s="41"/>
      <c r="R958" s="41"/>
      <c r="S958" s="41">
        <f t="shared" si="273"/>
        <v>0</v>
      </c>
      <c r="T958" s="130">
        <f t="shared" si="274"/>
        <v>0</v>
      </c>
      <c r="U958" s="41"/>
      <c r="V958" s="41"/>
      <c r="W958" s="41"/>
      <c r="X958" s="41"/>
      <c r="Y958" s="41">
        <f t="shared" si="275"/>
        <v>0</v>
      </c>
      <c r="Z958" s="130">
        <f t="shared" si="276"/>
        <v>0</v>
      </c>
      <c r="AE958" s="41"/>
      <c r="AF958" s="41"/>
      <c r="AG958" s="41"/>
      <c r="AH958" s="41"/>
      <c r="AJ958" s="281" t="e">
        <f t="shared" si="277"/>
        <v>#N/A</v>
      </c>
    </row>
    <row r="959" spans="1:36" ht="19.5" hidden="1" customHeight="1" outlineLevel="2">
      <c r="A959" s="45" t="s">
        <v>3018</v>
      </c>
      <c r="B959" s="121" t="s">
        <v>1210</v>
      </c>
      <c r="C959" s="41">
        <f t="shared" si="267"/>
        <v>0</v>
      </c>
      <c r="D959" s="41">
        <f t="shared" si="267"/>
        <v>0</v>
      </c>
      <c r="E959" s="41">
        <f t="shared" si="267"/>
        <v>0</v>
      </c>
      <c r="F959" s="41">
        <f t="shared" si="268"/>
        <v>0</v>
      </c>
      <c r="G959" s="41">
        <f t="shared" si="269"/>
        <v>0</v>
      </c>
      <c r="H959" s="130">
        <f t="shared" si="270"/>
        <v>0</v>
      </c>
      <c r="I959" s="41">
        <v>0</v>
      </c>
      <c r="J959" s="41"/>
      <c r="K959" s="41">
        <f t="shared" si="282"/>
        <v>0</v>
      </c>
      <c r="L959" s="41">
        <f t="shared" si="266"/>
        <v>0</v>
      </c>
      <c r="M959" s="41">
        <f t="shared" si="271"/>
        <v>0</v>
      </c>
      <c r="N959" s="130">
        <f t="shared" si="272"/>
        <v>0</v>
      </c>
      <c r="O959" s="41"/>
      <c r="P959" s="41"/>
      <c r="Q959" s="41"/>
      <c r="R959" s="41"/>
      <c r="S959" s="41">
        <f t="shared" si="273"/>
        <v>0</v>
      </c>
      <c r="T959" s="130">
        <f t="shared" si="274"/>
        <v>0</v>
      </c>
      <c r="U959" s="41"/>
      <c r="V959" s="41"/>
      <c r="W959" s="41"/>
      <c r="X959" s="41"/>
      <c r="Y959" s="41">
        <f t="shared" si="275"/>
        <v>0</v>
      </c>
      <c r="Z959" s="130">
        <f t="shared" si="276"/>
        <v>0</v>
      </c>
      <c r="AE959" s="41"/>
      <c r="AF959" s="41"/>
      <c r="AG959" s="41"/>
      <c r="AH959" s="41"/>
      <c r="AJ959" s="281" t="e">
        <f t="shared" si="277"/>
        <v>#N/A</v>
      </c>
    </row>
    <row r="960" spans="1:36" ht="19.5" hidden="1" customHeight="1" outlineLevel="1" collapsed="1">
      <c r="A960" s="43" t="s">
        <v>3019</v>
      </c>
      <c r="B960" s="121" t="s">
        <v>1211</v>
      </c>
      <c r="C960" s="44">
        <f t="shared" si="267"/>
        <v>0</v>
      </c>
      <c r="D960" s="44">
        <f t="shared" si="267"/>
        <v>0</v>
      </c>
      <c r="E960" s="44">
        <f t="shared" si="267"/>
        <v>0</v>
      </c>
      <c r="F960" s="44">
        <f t="shared" si="268"/>
        <v>0</v>
      </c>
      <c r="G960" s="44">
        <f t="shared" si="269"/>
        <v>0</v>
      </c>
      <c r="H960" s="131">
        <f t="shared" si="270"/>
        <v>0</v>
      </c>
      <c r="I960" s="44">
        <f>SUM(I961:I963)</f>
        <v>0</v>
      </c>
      <c r="J960" s="44">
        <f>SUM(J961:J963)</f>
        <v>0</v>
      </c>
      <c r="K960" s="44">
        <f>SUM(K961:K963)</f>
        <v>0</v>
      </c>
      <c r="L960" s="44">
        <f t="shared" si="266"/>
        <v>0</v>
      </c>
      <c r="M960" s="44">
        <f t="shared" si="271"/>
        <v>0</v>
      </c>
      <c r="N960" s="131">
        <f t="shared" si="272"/>
        <v>0</v>
      </c>
      <c r="O960" s="44">
        <f>SUM(O961:O963)</f>
        <v>0</v>
      </c>
      <c r="P960" s="44">
        <f>SUM(P961:P963)</f>
        <v>0</v>
      </c>
      <c r="Q960" s="44">
        <f>SUM(Q961:Q963)</f>
        <v>0</v>
      </c>
      <c r="R960" s="44">
        <f>SUM(R961:R963)</f>
        <v>0</v>
      </c>
      <c r="S960" s="44">
        <f t="shared" si="273"/>
        <v>0</v>
      </c>
      <c r="T960" s="131">
        <f t="shared" si="274"/>
        <v>0</v>
      </c>
      <c r="U960" s="44">
        <f>SUM(U961:U963)</f>
        <v>0</v>
      </c>
      <c r="V960" s="44">
        <f>SUM(V961:V963)</f>
        <v>0</v>
      </c>
      <c r="W960" s="44">
        <f>SUM(W961:W963)</f>
        <v>0</v>
      </c>
      <c r="X960" s="44">
        <f>SUM(X961:X963)</f>
        <v>0</v>
      </c>
      <c r="Y960" s="44">
        <f t="shared" si="275"/>
        <v>0</v>
      </c>
      <c r="Z960" s="131">
        <f t="shared" si="276"/>
        <v>0</v>
      </c>
      <c r="AE960" s="44">
        <f>SUM(AE961:AE963)</f>
        <v>0</v>
      </c>
      <c r="AF960" s="44">
        <f>SUM(AF961:AF963)</f>
        <v>0</v>
      </c>
      <c r="AG960" s="44">
        <f>SUM(AG961:AG963)</f>
        <v>0</v>
      </c>
      <c r="AH960" s="44">
        <f>SUM(AH961:AH963)</f>
        <v>0</v>
      </c>
      <c r="AJ960" s="281" t="e">
        <f t="shared" si="277"/>
        <v>#N/A</v>
      </c>
    </row>
    <row r="961" spans="1:36" ht="19.5" hidden="1" customHeight="1" outlineLevel="2">
      <c r="A961" s="45" t="s">
        <v>3020</v>
      </c>
      <c r="B961" s="121" t="s">
        <v>1212</v>
      </c>
      <c r="C961" s="41">
        <f t="shared" si="267"/>
        <v>0</v>
      </c>
      <c r="D961" s="41">
        <f t="shared" si="267"/>
        <v>0</v>
      </c>
      <c r="E961" s="41">
        <f t="shared" si="267"/>
        <v>0</v>
      </c>
      <c r="F961" s="41">
        <f t="shared" si="268"/>
        <v>0</v>
      </c>
      <c r="G961" s="41">
        <f t="shared" si="269"/>
        <v>0</v>
      </c>
      <c r="H961" s="130">
        <f t="shared" si="270"/>
        <v>0</v>
      </c>
      <c r="I961" s="41"/>
      <c r="J961" s="41"/>
      <c r="K961" s="41">
        <f t="shared" ref="K961:K963" si="283">SUM(AE961:AH961)</f>
        <v>0</v>
      </c>
      <c r="L961" s="41">
        <f t="shared" si="266"/>
        <v>0</v>
      </c>
      <c r="M961" s="41">
        <f t="shared" si="271"/>
        <v>0</v>
      </c>
      <c r="N961" s="130">
        <f t="shared" si="272"/>
        <v>0</v>
      </c>
      <c r="O961" s="41"/>
      <c r="P961" s="41"/>
      <c r="Q961" s="41"/>
      <c r="R961" s="41"/>
      <c r="S961" s="41">
        <f t="shared" si="273"/>
        <v>0</v>
      </c>
      <c r="T961" s="130">
        <f t="shared" si="274"/>
        <v>0</v>
      </c>
      <c r="U961" s="41"/>
      <c r="V961" s="41"/>
      <c r="W961" s="41"/>
      <c r="X961" s="41"/>
      <c r="Y961" s="41">
        <f t="shared" si="275"/>
        <v>0</v>
      </c>
      <c r="Z961" s="130">
        <f t="shared" si="276"/>
        <v>0</v>
      </c>
      <c r="AE961" s="41"/>
      <c r="AF961" s="41"/>
      <c r="AG961" s="41"/>
      <c r="AH961" s="41"/>
      <c r="AJ961" s="281" t="e">
        <f t="shared" si="277"/>
        <v>#N/A</v>
      </c>
    </row>
    <row r="962" spans="1:36" ht="19.5" hidden="1" customHeight="1" outlineLevel="2">
      <c r="A962" s="45" t="s">
        <v>3021</v>
      </c>
      <c r="B962" s="121" t="s">
        <v>1213</v>
      </c>
      <c r="C962" s="41">
        <f t="shared" si="267"/>
        <v>0</v>
      </c>
      <c r="D962" s="41">
        <f t="shared" si="267"/>
        <v>0</v>
      </c>
      <c r="E962" s="41">
        <f t="shared" si="267"/>
        <v>0</v>
      </c>
      <c r="F962" s="41">
        <f t="shared" si="268"/>
        <v>0</v>
      </c>
      <c r="G962" s="41">
        <f t="shared" si="269"/>
        <v>0</v>
      </c>
      <c r="H962" s="130">
        <f t="shared" si="270"/>
        <v>0</v>
      </c>
      <c r="I962" s="41"/>
      <c r="J962" s="41"/>
      <c r="K962" s="41">
        <f t="shared" si="283"/>
        <v>0</v>
      </c>
      <c r="L962" s="41">
        <f t="shared" si="266"/>
        <v>0</v>
      </c>
      <c r="M962" s="41">
        <f t="shared" si="271"/>
        <v>0</v>
      </c>
      <c r="N962" s="130">
        <f t="shared" si="272"/>
        <v>0</v>
      </c>
      <c r="O962" s="41"/>
      <c r="P962" s="41"/>
      <c r="Q962" s="41"/>
      <c r="R962" s="41"/>
      <c r="S962" s="41">
        <f t="shared" si="273"/>
        <v>0</v>
      </c>
      <c r="T962" s="130">
        <f t="shared" si="274"/>
        <v>0</v>
      </c>
      <c r="U962" s="41"/>
      <c r="V962" s="41"/>
      <c r="W962" s="41"/>
      <c r="X962" s="41"/>
      <c r="Y962" s="41">
        <f t="shared" si="275"/>
        <v>0</v>
      </c>
      <c r="Z962" s="130">
        <f t="shared" si="276"/>
        <v>0</v>
      </c>
      <c r="AE962" s="41"/>
      <c r="AF962" s="41"/>
      <c r="AG962" s="41"/>
      <c r="AH962" s="41"/>
      <c r="AJ962" s="281" t="e">
        <f t="shared" si="277"/>
        <v>#N/A</v>
      </c>
    </row>
    <row r="963" spans="1:36" ht="19.5" hidden="1" customHeight="1" outlineLevel="2">
      <c r="A963" s="45" t="s">
        <v>3022</v>
      </c>
      <c r="B963" s="121" t="s">
        <v>1214</v>
      </c>
      <c r="C963" s="41">
        <f t="shared" si="267"/>
        <v>0</v>
      </c>
      <c r="D963" s="41">
        <f t="shared" si="267"/>
        <v>0</v>
      </c>
      <c r="E963" s="41">
        <f t="shared" si="267"/>
        <v>0</v>
      </c>
      <c r="F963" s="41">
        <f t="shared" si="268"/>
        <v>0</v>
      </c>
      <c r="G963" s="41">
        <f t="shared" si="269"/>
        <v>0</v>
      </c>
      <c r="H963" s="130">
        <f t="shared" si="270"/>
        <v>0</v>
      </c>
      <c r="I963" s="41"/>
      <c r="J963" s="41"/>
      <c r="K963" s="41">
        <f t="shared" si="283"/>
        <v>0</v>
      </c>
      <c r="L963" s="41">
        <f t="shared" si="266"/>
        <v>0</v>
      </c>
      <c r="M963" s="41">
        <f t="shared" si="271"/>
        <v>0</v>
      </c>
      <c r="N963" s="130">
        <f t="shared" si="272"/>
        <v>0</v>
      </c>
      <c r="O963" s="41"/>
      <c r="P963" s="41"/>
      <c r="Q963" s="41"/>
      <c r="R963" s="41"/>
      <c r="S963" s="41">
        <f t="shared" si="273"/>
        <v>0</v>
      </c>
      <c r="T963" s="130">
        <f t="shared" si="274"/>
        <v>0</v>
      </c>
      <c r="U963" s="41"/>
      <c r="V963" s="41"/>
      <c r="W963" s="41"/>
      <c r="X963" s="41"/>
      <c r="Y963" s="41">
        <f t="shared" si="275"/>
        <v>0</v>
      </c>
      <c r="Z963" s="130">
        <f t="shared" si="276"/>
        <v>0</v>
      </c>
      <c r="AE963" s="41"/>
      <c r="AF963" s="41"/>
      <c r="AG963" s="41"/>
      <c r="AH963" s="41"/>
      <c r="AJ963" s="281" t="e">
        <f t="shared" si="277"/>
        <v>#N/A</v>
      </c>
    </row>
    <row r="964" spans="1:36" ht="19.5" hidden="1" customHeight="1" outlineLevel="1" collapsed="1">
      <c r="A964" s="43" t="s">
        <v>3023</v>
      </c>
      <c r="B964" s="121" t="s">
        <v>1215</v>
      </c>
      <c r="C964" s="44">
        <f t="shared" si="267"/>
        <v>0</v>
      </c>
      <c r="D964" s="44">
        <f t="shared" si="267"/>
        <v>0</v>
      </c>
      <c r="E964" s="44">
        <f t="shared" si="267"/>
        <v>0</v>
      </c>
      <c r="F964" s="44">
        <f t="shared" si="268"/>
        <v>0</v>
      </c>
      <c r="G964" s="44">
        <f t="shared" si="269"/>
        <v>0</v>
      </c>
      <c r="H964" s="131">
        <f t="shared" si="270"/>
        <v>0</v>
      </c>
      <c r="I964" s="44">
        <f>SUM(I965:I966)</f>
        <v>0</v>
      </c>
      <c r="J964" s="44">
        <f>SUM(J965:J966)</f>
        <v>0</v>
      </c>
      <c r="K964" s="44">
        <f>SUM(K965:K966)</f>
        <v>0</v>
      </c>
      <c r="L964" s="44">
        <f t="shared" si="266"/>
        <v>0</v>
      </c>
      <c r="M964" s="44">
        <f t="shared" si="271"/>
        <v>0</v>
      </c>
      <c r="N964" s="131">
        <f t="shared" si="272"/>
        <v>0</v>
      </c>
      <c r="O964" s="44">
        <f>SUM(O965:O966)</f>
        <v>0</v>
      </c>
      <c r="P964" s="44">
        <f>SUM(P965:P966)</f>
        <v>0</v>
      </c>
      <c r="Q964" s="44">
        <f>SUM(Q965:Q966)</f>
        <v>0</v>
      </c>
      <c r="R964" s="44">
        <f>SUM(R965:R966)</f>
        <v>0</v>
      </c>
      <c r="S964" s="44">
        <f t="shared" si="273"/>
        <v>0</v>
      </c>
      <c r="T964" s="131">
        <f t="shared" si="274"/>
        <v>0</v>
      </c>
      <c r="U964" s="44">
        <f>SUM(U965:U966)</f>
        <v>0</v>
      </c>
      <c r="V964" s="44">
        <f>SUM(V965:V966)</f>
        <v>0</v>
      </c>
      <c r="W964" s="44">
        <f>SUM(W965:W966)</f>
        <v>0</v>
      </c>
      <c r="X964" s="44">
        <f>SUM(X965:X966)</f>
        <v>0</v>
      </c>
      <c r="Y964" s="44">
        <f t="shared" si="275"/>
        <v>0</v>
      </c>
      <c r="Z964" s="131">
        <f t="shared" si="276"/>
        <v>0</v>
      </c>
      <c r="AE964" s="44">
        <f>SUM(AE965:AE966)</f>
        <v>0</v>
      </c>
      <c r="AF964" s="44">
        <f>SUM(AF965:AF966)</f>
        <v>0</v>
      </c>
      <c r="AG964" s="44">
        <f>SUM(AG965:AG966)</f>
        <v>0</v>
      </c>
      <c r="AH964" s="44">
        <f>SUM(AH965:AH966)</f>
        <v>0</v>
      </c>
      <c r="AJ964" s="281" t="e">
        <f t="shared" si="277"/>
        <v>#N/A</v>
      </c>
    </row>
    <row r="965" spans="1:36" ht="19.5" hidden="1" customHeight="1" outlineLevel="2">
      <c r="A965" s="45" t="s">
        <v>3024</v>
      </c>
      <c r="B965" s="121" t="s">
        <v>1216</v>
      </c>
      <c r="C965" s="41">
        <f t="shared" si="267"/>
        <v>0</v>
      </c>
      <c r="D965" s="41">
        <f t="shared" si="267"/>
        <v>0</v>
      </c>
      <c r="E965" s="41">
        <f t="shared" si="267"/>
        <v>0</v>
      </c>
      <c r="F965" s="41">
        <f t="shared" si="268"/>
        <v>0</v>
      </c>
      <c r="G965" s="41">
        <f t="shared" si="269"/>
        <v>0</v>
      </c>
      <c r="H965" s="130">
        <f t="shared" si="270"/>
        <v>0</v>
      </c>
      <c r="I965" s="41">
        <v>0</v>
      </c>
      <c r="J965" s="41"/>
      <c r="K965" s="41">
        <f t="shared" ref="K965:K966" si="284">SUM(AE965:AH965)</f>
        <v>0</v>
      </c>
      <c r="L965" s="41">
        <f t="shared" ref="L965:L1028" si="285">SUM(I965:K965)</f>
        <v>0</v>
      </c>
      <c r="M965" s="41">
        <f t="shared" si="271"/>
        <v>0</v>
      </c>
      <c r="N965" s="130">
        <f t="shared" si="272"/>
        <v>0</v>
      </c>
      <c r="O965" s="41"/>
      <c r="P965" s="41"/>
      <c r="Q965" s="41"/>
      <c r="R965" s="41"/>
      <c r="S965" s="41">
        <f t="shared" si="273"/>
        <v>0</v>
      </c>
      <c r="T965" s="130">
        <f t="shared" si="274"/>
        <v>0</v>
      </c>
      <c r="U965" s="41"/>
      <c r="V965" s="41"/>
      <c r="W965" s="41"/>
      <c r="X965" s="41"/>
      <c r="Y965" s="41">
        <f t="shared" si="275"/>
        <v>0</v>
      </c>
      <c r="Z965" s="130">
        <f t="shared" si="276"/>
        <v>0</v>
      </c>
      <c r="AE965" s="41"/>
      <c r="AF965" s="41"/>
      <c r="AG965" s="41"/>
      <c r="AH965" s="41"/>
      <c r="AJ965" s="281" t="e">
        <f t="shared" si="277"/>
        <v>#N/A</v>
      </c>
    </row>
    <row r="966" spans="1:36" ht="19.5" hidden="1" customHeight="1" outlineLevel="2">
      <c r="A966" s="45" t="s">
        <v>3025</v>
      </c>
      <c r="B966" s="121" t="s">
        <v>1217</v>
      </c>
      <c r="C966" s="41">
        <f t="shared" si="267"/>
        <v>0</v>
      </c>
      <c r="D966" s="41">
        <f t="shared" si="267"/>
        <v>0</v>
      </c>
      <c r="E966" s="41">
        <f t="shared" si="267"/>
        <v>0</v>
      </c>
      <c r="F966" s="41">
        <f t="shared" si="268"/>
        <v>0</v>
      </c>
      <c r="G966" s="41">
        <f t="shared" si="269"/>
        <v>0</v>
      </c>
      <c r="H966" s="130">
        <f t="shared" si="270"/>
        <v>0</v>
      </c>
      <c r="I966" s="41">
        <v>0</v>
      </c>
      <c r="J966" s="41"/>
      <c r="K966" s="41">
        <f t="shared" si="284"/>
        <v>0</v>
      </c>
      <c r="L966" s="41">
        <f t="shared" si="285"/>
        <v>0</v>
      </c>
      <c r="M966" s="41">
        <f t="shared" si="271"/>
        <v>0</v>
      </c>
      <c r="N966" s="130">
        <f t="shared" si="272"/>
        <v>0</v>
      </c>
      <c r="O966" s="41"/>
      <c r="P966" s="41"/>
      <c r="Q966" s="41"/>
      <c r="R966" s="41"/>
      <c r="S966" s="41">
        <f t="shared" si="273"/>
        <v>0</v>
      </c>
      <c r="T966" s="130">
        <f t="shared" si="274"/>
        <v>0</v>
      </c>
      <c r="U966" s="41"/>
      <c r="V966" s="41"/>
      <c r="W966" s="41"/>
      <c r="X966" s="41"/>
      <c r="Y966" s="41">
        <f t="shared" si="275"/>
        <v>0</v>
      </c>
      <c r="Z966" s="130">
        <f t="shared" si="276"/>
        <v>0</v>
      </c>
      <c r="AE966" s="41"/>
      <c r="AF966" s="41"/>
      <c r="AG966" s="41"/>
      <c r="AH966" s="41"/>
      <c r="AJ966" s="281" t="e">
        <f t="shared" si="277"/>
        <v>#N/A</v>
      </c>
    </row>
    <row r="967" spans="1:36" ht="19.5" customHeight="1" collapsed="1">
      <c r="A967" s="39" t="s">
        <v>3026</v>
      </c>
      <c r="B967" s="121" t="s">
        <v>1218</v>
      </c>
      <c r="C967" s="40">
        <f t="shared" ref="C967:E1030" si="286">I967+O967+U967</f>
        <v>23443</v>
      </c>
      <c r="D967" s="40">
        <f t="shared" si="286"/>
        <v>21432</v>
      </c>
      <c r="E967" s="40">
        <f t="shared" si="286"/>
        <v>-82</v>
      </c>
      <c r="F967" s="40">
        <f t="shared" ref="F967:F1030" si="287">L967+R967+X967</f>
        <v>44793</v>
      </c>
      <c r="G967" s="40">
        <f t="shared" ref="G967:G1030" si="288">F967-C967</f>
        <v>21350</v>
      </c>
      <c r="H967" s="129">
        <f t="shared" ref="H967:H1030" si="289">IF(C967=0,0,G967/C967*100)</f>
        <v>91.071961779635714</v>
      </c>
      <c r="I967" s="40">
        <f>SUM(I968,I991,I1001,I1011,I1016,I1023,I1028)</f>
        <v>23254</v>
      </c>
      <c r="J967" s="40">
        <f>SUM(J968,J991,J1001,J1011,J1016,J1023,J1028)</f>
        <v>21432</v>
      </c>
      <c r="K967" s="40">
        <f>SUM(K968,K991,K1001,K1011,K1016,K1023,K1028)</f>
        <v>0</v>
      </c>
      <c r="L967" s="40">
        <f>SUM(L968,L991,L1001,L1011,L1016,L1023,L1028)</f>
        <v>44686</v>
      </c>
      <c r="M967" s="40">
        <f t="shared" ref="M967:M1030" si="290">L967-I967</f>
        <v>21432</v>
      </c>
      <c r="N967" s="129">
        <f t="shared" ref="N967:N1030" si="291">IF(I967=0,0,M967/I967*100)</f>
        <v>92.164788853530581</v>
      </c>
      <c r="O967" s="40">
        <f>SUM(O968,O991,O1001,O1011,O1016,O1023,O1028)</f>
        <v>0</v>
      </c>
      <c r="P967" s="40">
        <f>SUM(P968,P991,P1001,P1011,P1016,P1023,P1028)</f>
        <v>0</v>
      </c>
      <c r="Q967" s="40">
        <f>SUM(Q968,Q991,Q1001,Q1011,Q1016,Q1023,Q1028)</f>
        <v>0</v>
      </c>
      <c r="R967" s="40">
        <f>SUM(R968,R991,R1001,R1011,R1016,R1023,R1028)</f>
        <v>0</v>
      </c>
      <c r="S967" s="40">
        <f t="shared" ref="S967:S1030" si="292">R967-O967</f>
        <v>0</v>
      </c>
      <c r="T967" s="129">
        <f t="shared" ref="T967:T1030" si="293">IF(O967=0,0,S967/O967*100)</f>
        <v>0</v>
      </c>
      <c r="U967" s="40">
        <f>SUM(U968,U991,U1001,U1011,U1016,U1023,U1028)</f>
        <v>189</v>
      </c>
      <c r="V967" s="40">
        <f>SUM(V968,V991,V1001,V1011,V1016,V1023,V1028)</f>
        <v>0</v>
      </c>
      <c r="W967" s="40">
        <f>SUM(W968,W991,W1001,W1011,W1016,W1023,W1028)</f>
        <v>-82</v>
      </c>
      <c r="X967" s="40">
        <f>SUM(X968,X991,X1001,X1011,X1016,X1023,X1028)</f>
        <v>107</v>
      </c>
      <c r="Y967" s="40">
        <f t="shared" ref="Y967:Y1030" si="294">X967-U967</f>
        <v>-82</v>
      </c>
      <c r="Z967" s="129">
        <f t="shared" ref="Z967:Z1030" si="295">IF(U967=0,0,Y967/U967*100)</f>
        <v>-43.386243386243386</v>
      </c>
      <c r="AE967" s="40">
        <f>SUM(AE968,AE991,AE1001,AE1011,AE1016,AE1023,AE1028)</f>
        <v>0</v>
      </c>
      <c r="AF967" s="40">
        <f>SUM(AF968,AF991,AF1001,AF1011,AF1016,AF1023,AF1028)</f>
        <v>0</v>
      </c>
      <c r="AG967" s="40">
        <f>SUM(AG968,AG991,AG1001,AG1011,AG1016,AG1023,AG1028)</f>
        <v>0</v>
      </c>
      <c r="AH967" s="40">
        <f>SUM(AH968,AH991,AH1001,AH1011,AH1016,AH1023,AH1028)</f>
        <v>0</v>
      </c>
      <c r="AJ967" s="281" t="e">
        <f t="shared" ref="AJ967:AJ1030" si="296">VLOOKUP($A967,$A$1374:$F$2703,3,FALSE)</f>
        <v>#N/A</v>
      </c>
    </row>
    <row r="968" spans="1:36" ht="19.5" hidden="1" customHeight="1" outlineLevel="1" collapsed="1">
      <c r="A968" s="43" t="s">
        <v>3027</v>
      </c>
      <c r="B968" s="121" t="s">
        <v>1219</v>
      </c>
      <c r="C968" s="44">
        <f t="shared" si="286"/>
        <v>4907</v>
      </c>
      <c r="D968" s="44">
        <f t="shared" si="286"/>
        <v>21432</v>
      </c>
      <c r="E968" s="44">
        <f t="shared" si="286"/>
        <v>-82</v>
      </c>
      <c r="F968" s="44">
        <f t="shared" si="287"/>
        <v>26257</v>
      </c>
      <c r="G968" s="44">
        <f t="shared" si="288"/>
        <v>21350</v>
      </c>
      <c r="H968" s="131">
        <f t="shared" si="289"/>
        <v>435.09272467902997</v>
      </c>
      <c r="I968" s="44">
        <f>SUM(I969:I990)</f>
        <v>4721</v>
      </c>
      <c r="J968" s="44">
        <f>SUM(J969:J990)</f>
        <v>21432</v>
      </c>
      <c r="K968" s="44">
        <f>SUM(K969:K990)</f>
        <v>0</v>
      </c>
      <c r="L968" s="44">
        <f t="shared" si="285"/>
        <v>26153</v>
      </c>
      <c r="M968" s="44">
        <f t="shared" si="290"/>
        <v>21432</v>
      </c>
      <c r="N968" s="131">
        <f t="shared" si="291"/>
        <v>453.97161618301209</v>
      </c>
      <c r="O968" s="44">
        <f>SUM(O969:O990)</f>
        <v>0</v>
      </c>
      <c r="P968" s="44">
        <f>SUM(P969:P990)</f>
        <v>0</v>
      </c>
      <c r="Q968" s="44">
        <f>SUM(Q969:Q990)</f>
        <v>0</v>
      </c>
      <c r="R968" s="44">
        <f>SUM(R969:R990)</f>
        <v>0</v>
      </c>
      <c r="S968" s="44">
        <f t="shared" si="292"/>
        <v>0</v>
      </c>
      <c r="T968" s="131">
        <f t="shared" si="293"/>
        <v>0</v>
      </c>
      <c r="U968" s="44">
        <f>SUM(U969:U990)</f>
        <v>186</v>
      </c>
      <c r="V968" s="44">
        <f>SUM(V969:V990)</f>
        <v>0</v>
      </c>
      <c r="W968" s="44">
        <f>SUM(W969:W990)</f>
        <v>-82</v>
      </c>
      <c r="X968" s="44">
        <f>SUM(X969:X990)</f>
        <v>104</v>
      </c>
      <c r="Y968" s="44">
        <f t="shared" si="294"/>
        <v>-82</v>
      </c>
      <c r="Z968" s="131">
        <f t="shared" si="295"/>
        <v>-44.086021505376344</v>
      </c>
      <c r="AE968" s="44">
        <f>SUM(AE969:AE990)</f>
        <v>0</v>
      </c>
      <c r="AF968" s="44">
        <f>SUM(AF969:AF990)</f>
        <v>0</v>
      </c>
      <c r="AG968" s="44">
        <f>SUM(AG969:AG990)</f>
        <v>0</v>
      </c>
      <c r="AH968" s="44">
        <f>SUM(AH969:AH990)</f>
        <v>0</v>
      </c>
      <c r="AJ968" s="281" t="e">
        <f t="shared" si="296"/>
        <v>#N/A</v>
      </c>
    </row>
    <row r="969" spans="1:36" ht="19.5" hidden="1" customHeight="1" outlineLevel="2">
      <c r="A969" s="45" t="s">
        <v>3028</v>
      </c>
      <c r="B969" s="121" t="s">
        <v>706</v>
      </c>
      <c r="C969" s="41">
        <f t="shared" si="286"/>
        <v>218</v>
      </c>
      <c r="D969" s="41">
        <f t="shared" si="286"/>
        <v>0</v>
      </c>
      <c r="E969" s="41">
        <f t="shared" si="286"/>
        <v>0</v>
      </c>
      <c r="F969" s="41">
        <f t="shared" si="287"/>
        <v>218</v>
      </c>
      <c r="G969" s="41">
        <f t="shared" si="288"/>
        <v>0</v>
      </c>
      <c r="H969" s="130">
        <f t="shared" si="289"/>
        <v>0</v>
      </c>
      <c r="I969" s="41">
        <v>218</v>
      </c>
      <c r="J969" s="41"/>
      <c r="K969" s="41">
        <f t="shared" ref="K969:K990" si="297">SUM(AE969:AH969)</f>
        <v>0</v>
      </c>
      <c r="L969" s="41">
        <f t="shared" si="285"/>
        <v>218</v>
      </c>
      <c r="M969" s="41">
        <f t="shared" si="290"/>
        <v>0</v>
      </c>
      <c r="N969" s="130">
        <f t="shared" si="291"/>
        <v>0</v>
      </c>
      <c r="O969" s="41"/>
      <c r="P969" s="41"/>
      <c r="Q969" s="41"/>
      <c r="R969" s="41"/>
      <c r="S969" s="41">
        <f t="shared" si="292"/>
        <v>0</v>
      </c>
      <c r="T969" s="130">
        <f t="shared" si="293"/>
        <v>0</v>
      </c>
      <c r="U969" s="41"/>
      <c r="V969" s="41"/>
      <c r="W969" s="41"/>
      <c r="X969" s="41"/>
      <c r="Y969" s="41">
        <f t="shared" si="294"/>
        <v>0</v>
      </c>
      <c r="Z969" s="130">
        <f t="shared" si="295"/>
        <v>0</v>
      </c>
      <c r="AE969" s="41"/>
      <c r="AF969" s="41"/>
      <c r="AG969" s="41"/>
      <c r="AH969" s="41"/>
      <c r="AJ969" s="281" t="e">
        <f t="shared" si="296"/>
        <v>#N/A</v>
      </c>
    </row>
    <row r="970" spans="1:36" ht="19.5" hidden="1" customHeight="1" outlineLevel="2">
      <c r="A970" s="45" t="s">
        <v>3029</v>
      </c>
      <c r="B970" s="121" t="s">
        <v>718</v>
      </c>
      <c r="C970" s="41">
        <f t="shared" si="286"/>
        <v>8</v>
      </c>
      <c r="D970" s="41">
        <f t="shared" si="286"/>
        <v>0</v>
      </c>
      <c r="E970" s="41">
        <f t="shared" si="286"/>
        <v>0</v>
      </c>
      <c r="F970" s="41">
        <f t="shared" si="287"/>
        <v>8</v>
      </c>
      <c r="G970" s="41">
        <f t="shared" si="288"/>
        <v>0</v>
      </c>
      <c r="H970" s="130">
        <f t="shared" si="289"/>
        <v>0</v>
      </c>
      <c r="I970" s="41">
        <v>0</v>
      </c>
      <c r="J970" s="41"/>
      <c r="K970" s="41">
        <f t="shared" si="297"/>
        <v>0</v>
      </c>
      <c r="L970" s="41">
        <f t="shared" si="285"/>
        <v>0</v>
      </c>
      <c r="M970" s="41">
        <f t="shared" si="290"/>
        <v>0</v>
      </c>
      <c r="N970" s="130">
        <f t="shared" si="291"/>
        <v>0</v>
      </c>
      <c r="O970" s="41"/>
      <c r="P970" s="41"/>
      <c r="Q970" s="41"/>
      <c r="R970" s="41"/>
      <c r="S970" s="41">
        <f t="shared" si="292"/>
        <v>0</v>
      </c>
      <c r="T970" s="130">
        <f t="shared" si="293"/>
        <v>0</v>
      </c>
      <c r="U970" s="41">
        <v>8</v>
      </c>
      <c r="V970" s="41"/>
      <c r="W970" s="41"/>
      <c r="X970" s="41">
        <v>8</v>
      </c>
      <c r="Y970" s="41">
        <f t="shared" si="294"/>
        <v>0</v>
      </c>
      <c r="Z970" s="130">
        <f t="shared" si="295"/>
        <v>0</v>
      </c>
      <c r="AE970" s="41"/>
      <c r="AF970" s="41"/>
      <c r="AG970" s="41"/>
      <c r="AH970" s="41"/>
      <c r="AJ970" s="281" t="e">
        <f t="shared" si="296"/>
        <v>#N/A</v>
      </c>
    </row>
    <row r="971" spans="1:36" ht="19.5" hidden="1" customHeight="1" outlineLevel="2">
      <c r="A971" s="45" t="s">
        <v>3030</v>
      </c>
      <c r="B971" s="121" t="s">
        <v>719</v>
      </c>
      <c r="C971" s="41">
        <f t="shared" si="286"/>
        <v>6</v>
      </c>
      <c r="D971" s="41">
        <f t="shared" si="286"/>
        <v>0</v>
      </c>
      <c r="E971" s="41">
        <f t="shared" si="286"/>
        <v>0</v>
      </c>
      <c r="F971" s="41">
        <f t="shared" si="287"/>
        <v>6</v>
      </c>
      <c r="G971" s="41">
        <f t="shared" si="288"/>
        <v>0</v>
      </c>
      <c r="H971" s="130">
        <f t="shared" si="289"/>
        <v>0</v>
      </c>
      <c r="I971" s="41">
        <v>6</v>
      </c>
      <c r="J971" s="41"/>
      <c r="K971" s="41">
        <f t="shared" si="297"/>
        <v>0</v>
      </c>
      <c r="L971" s="41">
        <f t="shared" si="285"/>
        <v>6</v>
      </c>
      <c r="M971" s="41">
        <f t="shared" si="290"/>
        <v>0</v>
      </c>
      <c r="N971" s="130">
        <f t="shared" si="291"/>
        <v>0</v>
      </c>
      <c r="O971" s="41"/>
      <c r="P971" s="41"/>
      <c r="Q971" s="41"/>
      <c r="R971" s="41"/>
      <c r="S971" s="41">
        <f t="shared" si="292"/>
        <v>0</v>
      </c>
      <c r="T971" s="130">
        <f t="shared" si="293"/>
        <v>0</v>
      </c>
      <c r="U971" s="41"/>
      <c r="V971" s="41"/>
      <c r="W971" s="41"/>
      <c r="X971" s="41"/>
      <c r="Y971" s="41">
        <f t="shared" si="294"/>
        <v>0</v>
      </c>
      <c r="Z971" s="130">
        <f t="shared" si="295"/>
        <v>0</v>
      </c>
      <c r="AE971" s="41"/>
      <c r="AF971" s="41"/>
      <c r="AG971" s="41"/>
      <c r="AH971" s="41"/>
      <c r="AJ971" s="281" t="e">
        <f t="shared" si="296"/>
        <v>#N/A</v>
      </c>
    </row>
    <row r="972" spans="1:36" ht="19.5" hidden="1" customHeight="1" outlineLevel="2">
      <c r="A972" s="45" t="s">
        <v>3031</v>
      </c>
      <c r="B972" s="121" t="s">
        <v>1220</v>
      </c>
      <c r="C972" s="41">
        <f t="shared" si="286"/>
        <v>4000</v>
      </c>
      <c r="D972" s="41">
        <f t="shared" si="286"/>
        <v>16632</v>
      </c>
      <c r="E972" s="41">
        <f t="shared" si="286"/>
        <v>0</v>
      </c>
      <c r="F972" s="41">
        <f t="shared" si="287"/>
        <v>20632</v>
      </c>
      <c r="G972" s="41">
        <f t="shared" si="288"/>
        <v>16632</v>
      </c>
      <c r="H972" s="130">
        <f t="shared" si="289"/>
        <v>415.8</v>
      </c>
      <c r="I972" s="41">
        <v>4000</v>
      </c>
      <c r="J972" s="41">
        <f>24578-7946</f>
        <v>16632</v>
      </c>
      <c r="K972" s="41">
        <f t="shared" si="297"/>
        <v>0</v>
      </c>
      <c r="L972" s="41">
        <f t="shared" si="285"/>
        <v>20632</v>
      </c>
      <c r="M972" s="41">
        <f t="shared" si="290"/>
        <v>16632</v>
      </c>
      <c r="N972" s="130">
        <f t="shared" si="291"/>
        <v>415.8</v>
      </c>
      <c r="O972" s="41"/>
      <c r="P972" s="41"/>
      <c r="Q972" s="41"/>
      <c r="R972" s="41"/>
      <c r="S972" s="41">
        <f t="shared" si="292"/>
        <v>0</v>
      </c>
      <c r="T972" s="130">
        <f t="shared" si="293"/>
        <v>0</v>
      </c>
      <c r="U972" s="41"/>
      <c r="V972" s="41"/>
      <c r="W972" s="41"/>
      <c r="X972" s="41"/>
      <c r="Y972" s="41">
        <f t="shared" si="294"/>
        <v>0</v>
      </c>
      <c r="Z972" s="130">
        <f t="shared" si="295"/>
        <v>0</v>
      </c>
      <c r="AE972" s="41"/>
      <c r="AF972" s="41"/>
      <c r="AG972" s="41"/>
      <c r="AH972" s="41"/>
      <c r="AJ972" s="281" t="e">
        <f t="shared" si="296"/>
        <v>#N/A</v>
      </c>
    </row>
    <row r="973" spans="1:36" ht="19.5" hidden="1" customHeight="1" outlineLevel="2">
      <c r="A973" s="45" t="s">
        <v>3032</v>
      </c>
      <c r="B973" s="121" t="s">
        <v>1221</v>
      </c>
      <c r="C973" s="41">
        <f t="shared" si="286"/>
        <v>174</v>
      </c>
      <c r="D973" s="41">
        <f t="shared" si="286"/>
        <v>0</v>
      </c>
      <c r="E973" s="41">
        <f t="shared" si="286"/>
        <v>-82</v>
      </c>
      <c r="F973" s="41">
        <f t="shared" si="287"/>
        <v>92</v>
      </c>
      <c r="G973" s="41">
        <f t="shared" si="288"/>
        <v>-82</v>
      </c>
      <c r="H973" s="130">
        <f t="shared" si="289"/>
        <v>-47.126436781609193</v>
      </c>
      <c r="I973" s="41">
        <v>0</v>
      </c>
      <c r="J973" s="41"/>
      <c r="K973" s="41">
        <f t="shared" si="297"/>
        <v>0</v>
      </c>
      <c r="L973" s="41">
        <f t="shared" si="285"/>
        <v>0</v>
      </c>
      <c r="M973" s="41">
        <f t="shared" si="290"/>
        <v>0</v>
      </c>
      <c r="N973" s="130">
        <f t="shared" si="291"/>
        <v>0</v>
      </c>
      <c r="O973" s="41"/>
      <c r="P973" s="41"/>
      <c r="Q973" s="41"/>
      <c r="R973" s="41"/>
      <c r="S973" s="41">
        <f t="shared" si="292"/>
        <v>0</v>
      </c>
      <c r="T973" s="130">
        <f t="shared" si="293"/>
        <v>0</v>
      </c>
      <c r="U973" s="41">
        <v>174</v>
      </c>
      <c r="V973" s="41"/>
      <c r="W973" s="41">
        <v>-82</v>
      </c>
      <c r="X973" s="41">
        <v>92</v>
      </c>
      <c r="Y973" s="41">
        <f t="shared" si="294"/>
        <v>-82</v>
      </c>
      <c r="Z973" s="130">
        <f t="shared" si="295"/>
        <v>-47.126436781609193</v>
      </c>
      <c r="AE973" s="41"/>
      <c r="AF973" s="41"/>
      <c r="AG973" s="41"/>
      <c r="AH973" s="41"/>
      <c r="AJ973" s="281" t="e">
        <f t="shared" si="296"/>
        <v>#N/A</v>
      </c>
    </row>
    <row r="974" spans="1:36" ht="19.5" hidden="1" customHeight="1" outlineLevel="2">
      <c r="A974" s="45" t="s">
        <v>3033</v>
      </c>
      <c r="B974" s="121" t="s">
        <v>1222</v>
      </c>
      <c r="C974" s="41">
        <f t="shared" si="286"/>
        <v>0</v>
      </c>
      <c r="D974" s="41">
        <f t="shared" si="286"/>
        <v>0</v>
      </c>
      <c r="E974" s="41">
        <f t="shared" si="286"/>
        <v>0</v>
      </c>
      <c r="F974" s="41">
        <f t="shared" si="287"/>
        <v>0</v>
      </c>
      <c r="G974" s="41">
        <f t="shared" si="288"/>
        <v>0</v>
      </c>
      <c r="H974" s="130">
        <f t="shared" si="289"/>
        <v>0</v>
      </c>
      <c r="I974" s="41">
        <v>0</v>
      </c>
      <c r="J974" s="41"/>
      <c r="K974" s="41">
        <f t="shared" si="297"/>
        <v>0</v>
      </c>
      <c r="L974" s="41">
        <f t="shared" si="285"/>
        <v>0</v>
      </c>
      <c r="M974" s="41">
        <f t="shared" si="290"/>
        <v>0</v>
      </c>
      <c r="N974" s="130">
        <f t="shared" si="291"/>
        <v>0</v>
      </c>
      <c r="O974" s="41"/>
      <c r="P974" s="41"/>
      <c r="Q974" s="41"/>
      <c r="R974" s="41"/>
      <c r="S974" s="41">
        <f t="shared" si="292"/>
        <v>0</v>
      </c>
      <c r="T974" s="130">
        <f t="shared" si="293"/>
        <v>0</v>
      </c>
      <c r="U974" s="41"/>
      <c r="V974" s="41"/>
      <c r="W974" s="41"/>
      <c r="X974" s="41"/>
      <c r="Y974" s="41">
        <f t="shared" si="294"/>
        <v>0</v>
      </c>
      <c r="Z974" s="130">
        <f t="shared" si="295"/>
        <v>0</v>
      </c>
      <c r="AE974" s="41"/>
      <c r="AF974" s="41"/>
      <c r="AG974" s="41"/>
      <c r="AH974" s="41"/>
      <c r="AJ974" s="281" t="e">
        <f t="shared" si="296"/>
        <v>#N/A</v>
      </c>
    </row>
    <row r="975" spans="1:36" ht="19.5" hidden="1" customHeight="1" outlineLevel="2">
      <c r="A975" s="45" t="s">
        <v>3034</v>
      </c>
      <c r="B975" s="121" t="s">
        <v>1223</v>
      </c>
      <c r="C975" s="41">
        <f t="shared" si="286"/>
        <v>5</v>
      </c>
      <c r="D975" s="41">
        <f t="shared" si="286"/>
        <v>0</v>
      </c>
      <c r="E975" s="41">
        <f t="shared" si="286"/>
        <v>0</v>
      </c>
      <c r="F975" s="41">
        <f t="shared" si="287"/>
        <v>5</v>
      </c>
      <c r="G975" s="41">
        <f t="shared" si="288"/>
        <v>0</v>
      </c>
      <c r="H975" s="130">
        <f t="shared" si="289"/>
        <v>0</v>
      </c>
      <c r="I975" s="41">
        <v>5</v>
      </c>
      <c r="J975" s="41"/>
      <c r="K975" s="41">
        <f t="shared" si="297"/>
        <v>0</v>
      </c>
      <c r="L975" s="41">
        <f t="shared" si="285"/>
        <v>5</v>
      </c>
      <c r="M975" s="41">
        <f t="shared" si="290"/>
        <v>0</v>
      </c>
      <c r="N975" s="130">
        <f t="shared" si="291"/>
        <v>0</v>
      </c>
      <c r="O975" s="41"/>
      <c r="P975" s="41"/>
      <c r="Q975" s="41"/>
      <c r="R975" s="41"/>
      <c r="S975" s="41">
        <f t="shared" si="292"/>
        <v>0</v>
      </c>
      <c r="T975" s="130">
        <f t="shared" si="293"/>
        <v>0</v>
      </c>
      <c r="U975" s="41"/>
      <c r="V975" s="41"/>
      <c r="W975" s="41"/>
      <c r="X975" s="41"/>
      <c r="Y975" s="41">
        <f t="shared" si="294"/>
        <v>0</v>
      </c>
      <c r="Z975" s="130">
        <f t="shared" si="295"/>
        <v>0</v>
      </c>
      <c r="AE975" s="41"/>
      <c r="AF975" s="41"/>
      <c r="AG975" s="41"/>
      <c r="AH975" s="41"/>
      <c r="AJ975" s="281" t="e">
        <f t="shared" si="296"/>
        <v>#N/A</v>
      </c>
    </row>
    <row r="976" spans="1:36" ht="19.5" hidden="1" customHeight="1" outlineLevel="2">
      <c r="A976" s="45" t="s">
        <v>3035</v>
      </c>
      <c r="B976" s="121" t="s">
        <v>1224</v>
      </c>
      <c r="C976" s="41">
        <f t="shared" si="286"/>
        <v>0</v>
      </c>
      <c r="D976" s="41">
        <f t="shared" si="286"/>
        <v>0</v>
      </c>
      <c r="E976" s="41">
        <f t="shared" si="286"/>
        <v>0</v>
      </c>
      <c r="F976" s="41">
        <f t="shared" si="287"/>
        <v>0</v>
      </c>
      <c r="G976" s="41">
        <f t="shared" si="288"/>
        <v>0</v>
      </c>
      <c r="H976" s="130">
        <f t="shared" si="289"/>
        <v>0</v>
      </c>
      <c r="I976" s="41">
        <v>0</v>
      </c>
      <c r="J976" s="41"/>
      <c r="K976" s="41">
        <f t="shared" si="297"/>
        <v>0</v>
      </c>
      <c r="L976" s="41">
        <f t="shared" si="285"/>
        <v>0</v>
      </c>
      <c r="M976" s="41">
        <f t="shared" si="290"/>
        <v>0</v>
      </c>
      <c r="N976" s="130">
        <f t="shared" si="291"/>
        <v>0</v>
      </c>
      <c r="O976" s="41"/>
      <c r="P976" s="41"/>
      <c r="Q976" s="41"/>
      <c r="R976" s="41"/>
      <c r="S976" s="41">
        <f t="shared" si="292"/>
        <v>0</v>
      </c>
      <c r="T976" s="130">
        <f t="shared" si="293"/>
        <v>0</v>
      </c>
      <c r="U976" s="41"/>
      <c r="V976" s="41"/>
      <c r="W976" s="41"/>
      <c r="X976" s="41"/>
      <c r="Y976" s="41">
        <f t="shared" si="294"/>
        <v>0</v>
      </c>
      <c r="Z976" s="130">
        <f t="shared" si="295"/>
        <v>0</v>
      </c>
      <c r="AE976" s="41"/>
      <c r="AF976" s="41"/>
      <c r="AG976" s="41"/>
      <c r="AH976" s="41"/>
      <c r="AJ976" s="281" t="e">
        <f t="shared" si="296"/>
        <v>#N/A</v>
      </c>
    </row>
    <row r="977" spans="1:36" ht="19.5" hidden="1" customHeight="1" outlineLevel="2">
      <c r="A977" s="45" t="s">
        <v>3036</v>
      </c>
      <c r="B977" s="121" t="s">
        <v>1225</v>
      </c>
      <c r="C977" s="41">
        <f t="shared" si="286"/>
        <v>429</v>
      </c>
      <c r="D977" s="41">
        <f t="shared" si="286"/>
        <v>0</v>
      </c>
      <c r="E977" s="41">
        <f t="shared" si="286"/>
        <v>0</v>
      </c>
      <c r="F977" s="41">
        <f t="shared" si="287"/>
        <v>429</v>
      </c>
      <c r="G977" s="41">
        <f t="shared" si="288"/>
        <v>0</v>
      </c>
      <c r="H977" s="130">
        <f t="shared" si="289"/>
        <v>0</v>
      </c>
      <c r="I977" s="41">
        <v>429</v>
      </c>
      <c r="J977" s="41"/>
      <c r="K977" s="41">
        <f t="shared" si="297"/>
        <v>0</v>
      </c>
      <c r="L977" s="41">
        <f t="shared" si="285"/>
        <v>429</v>
      </c>
      <c r="M977" s="41">
        <f t="shared" si="290"/>
        <v>0</v>
      </c>
      <c r="N977" s="130">
        <f t="shared" si="291"/>
        <v>0</v>
      </c>
      <c r="O977" s="41"/>
      <c r="P977" s="41"/>
      <c r="Q977" s="41"/>
      <c r="R977" s="41"/>
      <c r="S977" s="41">
        <f t="shared" si="292"/>
        <v>0</v>
      </c>
      <c r="T977" s="130">
        <f t="shared" si="293"/>
        <v>0</v>
      </c>
      <c r="U977" s="41"/>
      <c r="V977" s="41"/>
      <c r="W977" s="41"/>
      <c r="X977" s="41"/>
      <c r="Y977" s="41">
        <f t="shared" si="294"/>
        <v>0</v>
      </c>
      <c r="Z977" s="130">
        <f t="shared" si="295"/>
        <v>0</v>
      </c>
      <c r="AE977" s="41"/>
      <c r="AF977" s="41"/>
      <c r="AG977" s="41"/>
      <c r="AH977" s="41"/>
      <c r="AJ977" s="281" t="e">
        <f t="shared" si="296"/>
        <v>#N/A</v>
      </c>
    </row>
    <row r="978" spans="1:36" ht="19.5" hidden="1" customHeight="1" outlineLevel="2">
      <c r="A978" s="45" t="s">
        <v>3037</v>
      </c>
      <c r="B978" s="121" t="s">
        <v>1226</v>
      </c>
      <c r="C978" s="41">
        <f t="shared" si="286"/>
        <v>0</v>
      </c>
      <c r="D978" s="41">
        <f t="shared" si="286"/>
        <v>0</v>
      </c>
      <c r="E978" s="41">
        <f t="shared" si="286"/>
        <v>0</v>
      </c>
      <c r="F978" s="41">
        <f t="shared" si="287"/>
        <v>0</v>
      </c>
      <c r="G978" s="41">
        <f t="shared" si="288"/>
        <v>0</v>
      </c>
      <c r="H978" s="130">
        <f t="shared" si="289"/>
        <v>0</v>
      </c>
      <c r="I978" s="41">
        <v>0</v>
      </c>
      <c r="J978" s="41"/>
      <c r="K978" s="41">
        <f t="shared" si="297"/>
        <v>0</v>
      </c>
      <c r="L978" s="41">
        <f t="shared" si="285"/>
        <v>0</v>
      </c>
      <c r="M978" s="41">
        <f t="shared" si="290"/>
        <v>0</v>
      </c>
      <c r="N978" s="130">
        <f t="shared" si="291"/>
        <v>0</v>
      </c>
      <c r="O978" s="41"/>
      <c r="P978" s="41"/>
      <c r="Q978" s="41"/>
      <c r="R978" s="41"/>
      <c r="S978" s="41">
        <f t="shared" si="292"/>
        <v>0</v>
      </c>
      <c r="T978" s="130">
        <f t="shared" si="293"/>
        <v>0</v>
      </c>
      <c r="U978" s="41"/>
      <c r="V978" s="41"/>
      <c r="W978" s="41"/>
      <c r="X978" s="41"/>
      <c r="Y978" s="41">
        <f t="shared" si="294"/>
        <v>0</v>
      </c>
      <c r="Z978" s="130">
        <f t="shared" si="295"/>
        <v>0</v>
      </c>
      <c r="AE978" s="41"/>
      <c r="AF978" s="41"/>
      <c r="AG978" s="41"/>
      <c r="AH978" s="41"/>
      <c r="AJ978" s="281" t="e">
        <f t="shared" si="296"/>
        <v>#N/A</v>
      </c>
    </row>
    <row r="979" spans="1:36" ht="19.5" hidden="1" customHeight="1" outlineLevel="2">
      <c r="A979" s="45" t="s">
        <v>3038</v>
      </c>
      <c r="B979" s="121" t="s">
        <v>1227</v>
      </c>
      <c r="C979" s="41">
        <f t="shared" si="286"/>
        <v>0</v>
      </c>
      <c r="D979" s="41">
        <f t="shared" si="286"/>
        <v>0</v>
      </c>
      <c r="E979" s="41">
        <f t="shared" si="286"/>
        <v>0</v>
      </c>
      <c r="F979" s="41">
        <f t="shared" si="287"/>
        <v>0</v>
      </c>
      <c r="G979" s="41">
        <f t="shared" si="288"/>
        <v>0</v>
      </c>
      <c r="H979" s="130">
        <f t="shared" si="289"/>
        <v>0</v>
      </c>
      <c r="I979" s="41">
        <v>0</v>
      </c>
      <c r="J979" s="41"/>
      <c r="K979" s="41">
        <f t="shared" si="297"/>
        <v>0</v>
      </c>
      <c r="L979" s="41">
        <f t="shared" si="285"/>
        <v>0</v>
      </c>
      <c r="M979" s="41">
        <f t="shared" si="290"/>
        <v>0</v>
      </c>
      <c r="N979" s="130">
        <f t="shared" si="291"/>
        <v>0</v>
      </c>
      <c r="O979" s="41"/>
      <c r="P979" s="41"/>
      <c r="Q979" s="41"/>
      <c r="R979" s="41"/>
      <c r="S979" s="41">
        <f t="shared" si="292"/>
        <v>0</v>
      </c>
      <c r="T979" s="130">
        <f t="shared" si="293"/>
        <v>0</v>
      </c>
      <c r="U979" s="41"/>
      <c r="V979" s="41"/>
      <c r="W979" s="41"/>
      <c r="X979" s="41"/>
      <c r="Y979" s="41">
        <f t="shared" si="294"/>
        <v>0</v>
      </c>
      <c r="Z979" s="130">
        <f t="shared" si="295"/>
        <v>0</v>
      </c>
      <c r="AE979" s="41"/>
      <c r="AF979" s="41"/>
      <c r="AG979" s="41"/>
      <c r="AH979" s="41"/>
      <c r="AJ979" s="281" t="e">
        <f t="shared" si="296"/>
        <v>#N/A</v>
      </c>
    </row>
    <row r="980" spans="1:36" ht="19.5" hidden="1" customHeight="1" outlineLevel="2">
      <c r="A980" s="45" t="s">
        <v>3039</v>
      </c>
      <c r="B980" s="121" t="s">
        <v>1228</v>
      </c>
      <c r="C980" s="41">
        <f t="shared" si="286"/>
        <v>0</v>
      </c>
      <c r="D980" s="41">
        <f t="shared" si="286"/>
        <v>0</v>
      </c>
      <c r="E980" s="41">
        <f t="shared" si="286"/>
        <v>0</v>
      </c>
      <c r="F980" s="41">
        <f t="shared" si="287"/>
        <v>0</v>
      </c>
      <c r="G980" s="41">
        <f t="shared" si="288"/>
        <v>0</v>
      </c>
      <c r="H980" s="130">
        <f t="shared" si="289"/>
        <v>0</v>
      </c>
      <c r="I980" s="41">
        <v>0</v>
      </c>
      <c r="J980" s="41"/>
      <c r="K980" s="41">
        <f t="shared" si="297"/>
        <v>0</v>
      </c>
      <c r="L980" s="41">
        <f t="shared" si="285"/>
        <v>0</v>
      </c>
      <c r="M980" s="41">
        <f t="shared" si="290"/>
        <v>0</v>
      </c>
      <c r="N980" s="130">
        <f t="shared" si="291"/>
        <v>0</v>
      </c>
      <c r="O980" s="41"/>
      <c r="P980" s="41"/>
      <c r="Q980" s="41"/>
      <c r="R980" s="41"/>
      <c r="S980" s="41">
        <f t="shared" si="292"/>
        <v>0</v>
      </c>
      <c r="T980" s="130">
        <f t="shared" si="293"/>
        <v>0</v>
      </c>
      <c r="U980" s="41"/>
      <c r="V980" s="41"/>
      <c r="W980" s="41"/>
      <c r="X980" s="41"/>
      <c r="Y980" s="41">
        <f t="shared" si="294"/>
        <v>0</v>
      </c>
      <c r="Z980" s="130">
        <f t="shared" si="295"/>
        <v>0</v>
      </c>
      <c r="AE980" s="41"/>
      <c r="AF980" s="41"/>
      <c r="AG980" s="41"/>
      <c r="AH980" s="41"/>
      <c r="AJ980" s="281" t="e">
        <f t="shared" si="296"/>
        <v>#N/A</v>
      </c>
    </row>
    <row r="981" spans="1:36" ht="19.5" hidden="1" customHeight="1" outlineLevel="2">
      <c r="A981" s="45" t="s">
        <v>3040</v>
      </c>
      <c r="B981" s="121" t="s">
        <v>1229</v>
      </c>
      <c r="C981" s="41">
        <f t="shared" si="286"/>
        <v>0</v>
      </c>
      <c r="D981" s="41">
        <f t="shared" si="286"/>
        <v>0</v>
      </c>
      <c r="E981" s="41">
        <f t="shared" si="286"/>
        <v>0</v>
      </c>
      <c r="F981" s="41">
        <f t="shared" si="287"/>
        <v>0</v>
      </c>
      <c r="G981" s="41">
        <f t="shared" si="288"/>
        <v>0</v>
      </c>
      <c r="H981" s="130">
        <f t="shared" si="289"/>
        <v>0</v>
      </c>
      <c r="I981" s="41">
        <v>0</v>
      </c>
      <c r="J981" s="41"/>
      <c r="K981" s="41">
        <f t="shared" si="297"/>
        <v>0</v>
      </c>
      <c r="L981" s="41">
        <f t="shared" si="285"/>
        <v>0</v>
      </c>
      <c r="M981" s="41">
        <f t="shared" si="290"/>
        <v>0</v>
      </c>
      <c r="N981" s="130">
        <f t="shared" si="291"/>
        <v>0</v>
      </c>
      <c r="O981" s="41"/>
      <c r="P981" s="41"/>
      <c r="Q981" s="41"/>
      <c r="R981" s="41"/>
      <c r="S981" s="41">
        <f t="shared" si="292"/>
        <v>0</v>
      </c>
      <c r="T981" s="130">
        <f t="shared" si="293"/>
        <v>0</v>
      </c>
      <c r="U981" s="41"/>
      <c r="V981" s="41"/>
      <c r="W981" s="41"/>
      <c r="X981" s="41"/>
      <c r="Y981" s="41">
        <f t="shared" si="294"/>
        <v>0</v>
      </c>
      <c r="Z981" s="130">
        <f t="shared" si="295"/>
        <v>0</v>
      </c>
      <c r="AE981" s="41"/>
      <c r="AF981" s="41"/>
      <c r="AG981" s="41"/>
      <c r="AH981" s="41"/>
      <c r="AJ981" s="281" t="e">
        <f t="shared" si="296"/>
        <v>#N/A</v>
      </c>
    </row>
    <row r="982" spans="1:36" ht="19.5" hidden="1" customHeight="1" outlineLevel="2">
      <c r="A982" s="45" t="s">
        <v>3041</v>
      </c>
      <c r="B982" s="121" t="s">
        <v>1230</v>
      </c>
      <c r="C982" s="41">
        <f t="shared" si="286"/>
        <v>0</v>
      </c>
      <c r="D982" s="41">
        <f t="shared" si="286"/>
        <v>0</v>
      </c>
      <c r="E982" s="41">
        <f t="shared" si="286"/>
        <v>0</v>
      </c>
      <c r="F982" s="41">
        <f t="shared" si="287"/>
        <v>0</v>
      </c>
      <c r="G982" s="41">
        <f t="shared" si="288"/>
        <v>0</v>
      </c>
      <c r="H982" s="130">
        <f t="shared" si="289"/>
        <v>0</v>
      </c>
      <c r="I982" s="41">
        <v>0</v>
      </c>
      <c r="J982" s="41"/>
      <c r="K982" s="41">
        <f t="shared" si="297"/>
        <v>0</v>
      </c>
      <c r="L982" s="41">
        <f t="shared" si="285"/>
        <v>0</v>
      </c>
      <c r="M982" s="41">
        <f t="shared" si="290"/>
        <v>0</v>
      </c>
      <c r="N982" s="130">
        <f t="shared" si="291"/>
        <v>0</v>
      </c>
      <c r="O982" s="41"/>
      <c r="P982" s="41"/>
      <c r="Q982" s="41"/>
      <c r="R982" s="41"/>
      <c r="S982" s="41">
        <f t="shared" si="292"/>
        <v>0</v>
      </c>
      <c r="T982" s="130">
        <f t="shared" si="293"/>
        <v>0</v>
      </c>
      <c r="U982" s="41"/>
      <c r="V982" s="41"/>
      <c r="W982" s="41"/>
      <c r="X982" s="41"/>
      <c r="Y982" s="41">
        <f t="shared" si="294"/>
        <v>0</v>
      </c>
      <c r="Z982" s="130">
        <f t="shared" si="295"/>
        <v>0</v>
      </c>
      <c r="AE982" s="41"/>
      <c r="AF982" s="41"/>
      <c r="AG982" s="41"/>
      <c r="AH982" s="41"/>
      <c r="AJ982" s="281" t="e">
        <f t="shared" si="296"/>
        <v>#N/A</v>
      </c>
    </row>
    <row r="983" spans="1:36" ht="19.5" hidden="1" customHeight="1" outlineLevel="2">
      <c r="A983" s="45" t="s">
        <v>3042</v>
      </c>
      <c r="B983" s="121" t="s">
        <v>1231</v>
      </c>
      <c r="C983" s="41">
        <f t="shared" si="286"/>
        <v>0</v>
      </c>
      <c r="D983" s="41">
        <f t="shared" si="286"/>
        <v>0</v>
      </c>
      <c r="E983" s="41">
        <f t="shared" si="286"/>
        <v>0</v>
      </c>
      <c r="F983" s="41">
        <f t="shared" si="287"/>
        <v>0</v>
      </c>
      <c r="G983" s="41">
        <f t="shared" si="288"/>
        <v>0</v>
      </c>
      <c r="H983" s="130">
        <f t="shared" si="289"/>
        <v>0</v>
      </c>
      <c r="I983" s="41">
        <v>0</v>
      </c>
      <c r="J983" s="41"/>
      <c r="K983" s="41">
        <f t="shared" si="297"/>
        <v>0</v>
      </c>
      <c r="L983" s="41">
        <f t="shared" si="285"/>
        <v>0</v>
      </c>
      <c r="M983" s="41">
        <f t="shared" si="290"/>
        <v>0</v>
      </c>
      <c r="N983" s="130">
        <f t="shared" si="291"/>
        <v>0</v>
      </c>
      <c r="O983" s="41"/>
      <c r="P983" s="41"/>
      <c r="Q983" s="41"/>
      <c r="R983" s="41"/>
      <c r="S983" s="41">
        <f t="shared" si="292"/>
        <v>0</v>
      </c>
      <c r="T983" s="130">
        <f t="shared" si="293"/>
        <v>0</v>
      </c>
      <c r="U983" s="41"/>
      <c r="V983" s="41"/>
      <c r="W983" s="41"/>
      <c r="X983" s="41"/>
      <c r="Y983" s="41">
        <f t="shared" si="294"/>
        <v>0</v>
      </c>
      <c r="Z983" s="130">
        <f t="shared" si="295"/>
        <v>0</v>
      </c>
      <c r="AE983" s="41"/>
      <c r="AF983" s="41"/>
      <c r="AG983" s="41"/>
      <c r="AH983" s="41"/>
      <c r="AJ983" s="281" t="e">
        <f t="shared" si="296"/>
        <v>#N/A</v>
      </c>
    </row>
    <row r="984" spans="1:36" ht="19.5" hidden="1" customHeight="1" outlineLevel="2">
      <c r="A984" s="45" t="s">
        <v>3043</v>
      </c>
      <c r="B984" s="121" t="s">
        <v>1232</v>
      </c>
      <c r="C984" s="41">
        <f t="shared" si="286"/>
        <v>0</v>
      </c>
      <c r="D984" s="41">
        <f t="shared" si="286"/>
        <v>0</v>
      </c>
      <c r="E984" s="41">
        <f t="shared" si="286"/>
        <v>0</v>
      </c>
      <c r="F984" s="41">
        <f t="shared" si="287"/>
        <v>0</v>
      </c>
      <c r="G984" s="41">
        <f t="shared" si="288"/>
        <v>0</v>
      </c>
      <c r="H984" s="130">
        <f t="shared" si="289"/>
        <v>0</v>
      </c>
      <c r="I984" s="41">
        <v>0</v>
      </c>
      <c r="J984" s="41"/>
      <c r="K984" s="41">
        <f t="shared" si="297"/>
        <v>0</v>
      </c>
      <c r="L984" s="41">
        <f t="shared" si="285"/>
        <v>0</v>
      </c>
      <c r="M984" s="41">
        <f t="shared" si="290"/>
        <v>0</v>
      </c>
      <c r="N984" s="130">
        <f t="shared" si="291"/>
        <v>0</v>
      </c>
      <c r="O984" s="41"/>
      <c r="P984" s="41"/>
      <c r="Q984" s="41"/>
      <c r="R984" s="41"/>
      <c r="S984" s="41">
        <f t="shared" si="292"/>
        <v>0</v>
      </c>
      <c r="T984" s="130">
        <f t="shared" si="293"/>
        <v>0</v>
      </c>
      <c r="U984" s="41"/>
      <c r="V984" s="41"/>
      <c r="W984" s="41"/>
      <c r="X984" s="41"/>
      <c r="Y984" s="41">
        <f t="shared" si="294"/>
        <v>0</v>
      </c>
      <c r="Z984" s="130">
        <f t="shared" si="295"/>
        <v>0</v>
      </c>
      <c r="AE984" s="41"/>
      <c r="AF984" s="41"/>
      <c r="AG984" s="41"/>
      <c r="AH984" s="41"/>
      <c r="AJ984" s="281" t="e">
        <f t="shared" si="296"/>
        <v>#N/A</v>
      </c>
    </row>
    <row r="985" spans="1:36" ht="19.5" hidden="1" customHeight="1" outlineLevel="2">
      <c r="A985" s="45" t="s">
        <v>3044</v>
      </c>
      <c r="B985" s="121" t="s">
        <v>1233</v>
      </c>
      <c r="C985" s="41">
        <f t="shared" si="286"/>
        <v>0</v>
      </c>
      <c r="D985" s="41">
        <f t="shared" si="286"/>
        <v>0</v>
      </c>
      <c r="E985" s="41">
        <f t="shared" si="286"/>
        <v>0</v>
      </c>
      <c r="F985" s="41">
        <f t="shared" si="287"/>
        <v>0</v>
      </c>
      <c r="G985" s="41">
        <f t="shared" si="288"/>
        <v>0</v>
      </c>
      <c r="H985" s="130">
        <f t="shared" si="289"/>
        <v>0</v>
      </c>
      <c r="I985" s="41">
        <v>0</v>
      </c>
      <c r="J985" s="41"/>
      <c r="K985" s="41">
        <f t="shared" si="297"/>
        <v>0</v>
      </c>
      <c r="L985" s="41">
        <f t="shared" si="285"/>
        <v>0</v>
      </c>
      <c r="M985" s="41">
        <f t="shared" si="290"/>
        <v>0</v>
      </c>
      <c r="N985" s="130">
        <f t="shared" si="291"/>
        <v>0</v>
      </c>
      <c r="O985" s="41"/>
      <c r="P985" s="41"/>
      <c r="Q985" s="41"/>
      <c r="R985" s="41"/>
      <c r="S985" s="41">
        <f t="shared" si="292"/>
        <v>0</v>
      </c>
      <c r="T985" s="130">
        <f t="shared" si="293"/>
        <v>0</v>
      </c>
      <c r="U985" s="41"/>
      <c r="V985" s="41"/>
      <c r="W985" s="41"/>
      <c r="X985" s="41"/>
      <c r="Y985" s="41">
        <f t="shared" si="294"/>
        <v>0</v>
      </c>
      <c r="Z985" s="130">
        <f t="shared" si="295"/>
        <v>0</v>
      </c>
      <c r="AE985" s="41"/>
      <c r="AF985" s="41"/>
      <c r="AG985" s="41"/>
      <c r="AH985" s="41"/>
      <c r="AJ985" s="281" t="e">
        <f t="shared" si="296"/>
        <v>#N/A</v>
      </c>
    </row>
    <row r="986" spans="1:36" ht="19.5" hidden="1" customHeight="1" outlineLevel="2">
      <c r="A986" s="45" t="s">
        <v>3045</v>
      </c>
      <c r="B986" s="121" t="s">
        <v>1234</v>
      </c>
      <c r="C986" s="41">
        <f t="shared" si="286"/>
        <v>0</v>
      </c>
      <c r="D986" s="41">
        <f t="shared" si="286"/>
        <v>0</v>
      </c>
      <c r="E986" s="41">
        <f t="shared" si="286"/>
        <v>0</v>
      </c>
      <c r="F986" s="41">
        <f t="shared" si="287"/>
        <v>0</v>
      </c>
      <c r="G986" s="41">
        <f t="shared" si="288"/>
        <v>0</v>
      </c>
      <c r="H986" s="130">
        <f t="shared" si="289"/>
        <v>0</v>
      </c>
      <c r="I986" s="41">
        <v>0</v>
      </c>
      <c r="J986" s="41"/>
      <c r="K986" s="41">
        <f t="shared" si="297"/>
        <v>0</v>
      </c>
      <c r="L986" s="41">
        <f t="shared" si="285"/>
        <v>0</v>
      </c>
      <c r="M986" s="41">
        <f t="shared" si="290"/>
        <v>0</v>
      </c>
      <c r="N986" s="130">
        <f t="shared" si="291"/>
        <v>0</v>
      </c>
      <c r="O986" s="41"/>
      <c r="P986" s="41"/>
      <c r="Q986" s="41"/>
      <c r="R986" s="41"/>
      <c r="S986" s="41">
        <f t="shared" si="292"/>
        <v>0</v>
      </c>
      <c r="T986" s="130">
        <f t="shared" si="293"/>
        <v>0</v>
      </c>
      <c r="U986" s="41"/>
      <c r="V986" s="41"/>
      <c r="W986" s="41"/>
      <c r="X986" s="41"/>
      <c r="Y986" s="41">
        <f t="shared" si="294"/>
        <v>0</v>
      </c>
      <c r="Z986" s="130">
        <f t="shared" si="295"/>
        <v>0</v>
      </c>
      <c r="AE986" s="41"/>
      <c r="AF986" s="41"/>
      <c r="AG986" s="41"/>
      <c r="AH986" s="41"/>
      <c r="AJ986" s="281" t="e">
        <f t="shared" si="296"/>
        <v>#N/A</v>
      </c>
    </row>
    <row r="987" spans="1:36" ht="19.5" hidden="1" customHeight="1" outlineLevel="2">
      <c r="A987" s="45" t="s">
        <v>3046</v>
      </c>
      <c r="B987" s="121" t="s">
        <v>1235</v>
      </c>
      <c r="C987" s="41">
        <f t="shared" si="286"/>
        <v>2</v>
      </c>
      <c r="D987" s="41">
        <f t="shared" si="286"/>
        <v>0</v>
      </c>
      <c r="E987" s="41">
        <f t="shared" si="286"/>
        <v>0</v>
      </c>
      <c r="F987" s="41">
        <f t="shared" si="287"/>
        <v>2</v>
      </c>
      <c r="G987" s="41">
        <f t="shared" si="288"/>
        <v>0</v>
      </c>
      <c r="H987" s="130">
        <f t="shared" si="289"/>
        <v>0</v>
      </c>
      <c r="I987" s="41">
        <v>0</v>
      </c>
      <c r="J987" s="41"/>
      <c r="K987" s="41">
        <f t="shared" si="297"/>
        <v>0</v>
      </c>
      <c r="L987" s="41">
        <f t="shared" si="285"/>
        <v>0</v>
      </c>
      <c r="M987" s="41">
        <f t="shared" si="290"/>
        <v>0</v>
      </c>
      <c r="N987" s="130">
        <f t="shared" si="291"/>
        <v>0</v>
      </c>
      <c r="O987" s="41"/>
      <c r="P987" s="41"/>
      <c r="Q987" s="41"/>
      <c r="R987" s="41"/>
      <c r="S987" s="41">
        <f t="shared" si="292"/>
        <v>0</v>
      </c>
      <c r="T987" s="130">
        <f t="shared" si="293"/>
        <v>0</v>
      </c>
      <c r="U987" s="41">
        <v>2</v>
      </c>
      <c r="V987" s="41"/>
      <c r="W987" s="41"/>
      <c r="X987" s="41">
        <v>2</v>
      </c>
      <c r="Y987" s="41">
        <f t="shared" si="294"/>
        <v>0</v>
      </c>
      <c r="Z987" s="130">
        <f t="shared" si="295"/>
        <v>0</v>
      </c>
      <c r="AE987" s="41"/>
      <c r="AF987" s="41"/>
      <c r="AG987" s="41"/>
      <c r="AH987" s="41"/>
      <c r="AJ987" s="281" t="e">
        <f t="shared" si="296"/>
        <v>#N/A</v>
      </c>
    </row>
    <row r="988" spans="1:36" ht="19.5" hidden="1" customHeight="1" outlineLevel="2">
      <c r="A988" s="45" t="s">
        <v>3047</v>
      </c>
      <c r="B988" s="121" t="s">
        <v>1236</v>
      </c>
      <c r="C988" s="41">
        <f t="shared" si="286"/>
        <v>6</v>
      </c>
      <c r="D988" s="41">
        <f t="shared" si="286"/>
        <v>0</v>
      </c>
      <c r="E988" s="41">
        <f t="shared" si="286"/>
        <v>0</v>
      </c>
      <c r="F988" s="41">
        <f t="shared" si="287"/>
        <v>6</v>
      </c>
      <c r="G988" s="41">
        <f t="shared" si="288"/>
        <v>0</v>
      </c>
      <c r="H988" s="130">
        <f t="shared" si="289"/>
        <v>0</v>
      </c>
      <c r="I988" s="41">
        <v>6</v>
      </c>
      <c r="J988" s="41"/>
      <c r="K988" s="41">
        <f t="shared" si="297"/>
        <v>0</v>
      </c>
      <c r="L988" s="41">
        <f t="shared" si="285"/>
        <v>6</v>
      </c>
      <c r="M988" s="41">
        <f t="shared" si="290"/>
        <v>0</v>
      </c>
      <c r="N988" s="130">
        <f t="shared" si="291"/>
        <v>0</v>
      </c>
      <c r="O988" s="41"/>
      <c r="P988" s="41"/>
      <c r="Q988" s="41"/>
      <c r="R988" s="41"/>
      <c r="S988" s="41">
        <f t="shared" si="292"/>
        <v>0</v>
      </c>
      <c r="T988" s="130">
        <f t="shared" si="293"/>
        <v>0</v>
      </c>
      <c r="U988" s="41"/>
      <c r="V988" s="41"/>
      <c r="W988" s="41"/>
      <c r="X988" s="41"/>
      <c r="Y988" s="41">
        <f t="shared" si="294"/>
        <v>0</v>
      </c>
      <c r="Z988" s="130">
        <f t="shared" si="295"/>
        <v>0</v>
      </c>
      <c r="AE988" s="41"/>
      <c r="AF988" s="41"/>
      <c r="AG988" s="41"/>
      <c r="AH988" s="41"/>
      <c r="AJ988" s="281" t="e">
        <f t="shared" si="296"/>
        <v>#N/A</v>
      </c>
    </row>
    <row r="989" spans="1:36" ht="19.5" hidden="1" customHeight="1" outlineLevel="2">
      <c r="A989" s="45" t="s">
        <v>3048</v>
      </c>
      <c r="B989" s="121" t="s">
        <v>1237</v>
      </c>
      <c r="C989" s="41">
        <f t="shared" si="286"/>
        <v>0</v>
      </c>
      <c r="D989" s="41">
        <f t="shared" si="286"/>
        <v>0</v>
      </c>
      <c r="E989" s="41">
        <f t="shared" si="286"/>
        <v>0</v>
      </c>
      <c r="F989" s="41">
        <f t="shared" si="287"/>
        <v>0</v>
      </c>
      <c r="G989" s="41">
        <f t="shared" si="288"/>
        <v>0</v>
      </c>
      <c r="H989" s="130">
        <f t="shared" si="289"/>
        <v>0</v>
      </c>
      <c r="I989" s="41">
        <v>0</v>
      </c>
      <c r="J989" s="41"/>
      <c r="K989" s="41">
        <f t="shared" si="297"/>
        <v>0</v>
      </c>
      <c r="L989" s="41">
        <f t="shared" si="285"/>
        <v>0</v>
      </c>
      <c r="M989" s="41">
        <f t="shared" si="290"/>
        <v>0</v>
      </c>
      <c r="N989" s="130">
        <f t="shared" si="291"/>
        <v>0</v>
      </c>
      <c r="O989" s="41"/>
      <c r="P989" s="41"/>
      <c r="Q989" s="41"/>
      <c r="R989" s="41"/>
      <c r="S989" s="41">
        <f t="shared" si="292"/>
        <v>0</v>
      </c>
      <c r="T989" s="130">
        <f t="shared" si="293"/>
        <v>0</v>
      </c>
      <c r="U989" s="41"/>
      <c r="V989" s="41"/>
      <c r="W989" s="41"/>
      <c r="X989" s="41"/>
      <c r="Y989" s="41">
        <f t="shared" si="294"/>
        <v>0</v>
      </c>
      <c r="Z989" s="130">
        <f t="shared" si="295"/>
        <v>0</v>
      </c>
      <c r="AE989" s="41"/>
      <c r="AF989" s="41"/>
      <c r="AG989" s="41"/>
      <c r="AH989" s="41"/>
      <c r="AJ989" s="281" t="e">
        <f t="shared" si="296"/>
        <v>#N/A</v>
      </c>
    </row>
    <row r="990" spans="1:36" ht="19.5" hidden="1" customHeight="1" outlineLevel="2">
      <c r="A990" s="45" t="s">
        <v>3049</v>
      </c>
      <c r="B990" s="121" t="s">
        <v>1238</v>
      </c>
      <c r="C990" s="41">
        <f t="shared" si="286"/>
        <v>59</v>
      </c>
      <c r="D990" s="41">
        <f t="shared" si="286"/>
        <v>4800</v>
      </c>
      <c r="E990" s="41">
        <f t="shared" si="286"/>
        <v>0</v>
      </c>
      <c r="F990" s="41">
        <f t="shared" si="287"/>
        <v>4859</v>
      </c>
      <c r="G990" s="41">
        <f t="shared" si="288"/>
        <v>4800</v>
      </c>
      <c r="H990" s="130">
        <f t="shared" si="289"/>
        <v>8135.593220338983</v>
      </c>
      <c r="I990" s="41">
        <v>57</v>
      </c>
      <c r="J990" s="41">
        <v>4800</v>
      </c>
      <c r="K990" s="41">
        <f t="shared" si="297"/>
        <v>0</v>
      </c>
      <c r="L990" s="41">
        <f t="shared" si="285"/>
        <v>4857</v>
      </c>
      <c r="M990" s="41">
        <f t="shared" si="290"/>
        <v>4800</v>
      </c>
      <c r="N990" s="130">
        <f t="shared" si="291"/>
        <v>8421.0526315789484</v>
      </c>
      <c r="O990" s="41"/>
      <c r="P990" s="41"/>
      <c r="Q990" s="41"/>
      <c r="R990" s="41"/>
      <c r="S990" s="41">
        <f t="shared" si="292"/>
        <v>0</v>
      </c>
      <c r="T990" s="130">
        <f t="shared" si="293"/>
        <v>0</v>
      </c>
      <c r="U990" s="41">
        <v>2</v>
      </c>
      <c r="V990" s="41"/>
      <c r="W990" s="41"/>
      <c r="X990" s="41">
        <v>2</v>
      </c>
      <c r="Y990" s="41">
        <f t="shared" si="294"/>
        <v>0</v>
      </c>
      <c r="Z990" s="130">
        <f t="shared" si="295"/>
        <v>0</v>
      </c>
      <c r="AE990" s="41"/>
      <c r="AF990" s="41"/>
      <c r="AG990" s="41"/>
      <c r="AH990" s="41"/>
      <c r="AJ990" s="281" t="e">
        <f t="shared" si="296"/>
        <v>#N/A</v>
      </c>
    </row>
    <row r="991" spans="1:36" ht="19.5" hidden="1" customHeight="1" outlineLevel="1" collapsed="1">
      <c r="A991" s="43" t="s">
        <v>3050</v>
      </c>
      <c r="B991" s="121" t="s">
        <v>1239</v>
      </c>
      <c r="C991" s="44">
        <f t="shared" si="286"/>
        <v>95</v>
      </c>
      <c r="D991" s="44">
        <f t="shared" si="286"/>
        <v>0</v>
      </c>
      <c r="E991" s="44">
        <f t="shared" si="286"/>
        <v>0</v>
      </c>
      <c r="F991" s="44">
        <f t="shared" si="287"/>
        <v>95</v>
      </c>
      <c r="G991" s="44">
        <f t="shared" si="288"/>
        <v>0</v>
      </c>
      <c r="H991" s="131">
        <f t="shared" si="289"/>
        <v>0</v>
      </c>
      <c r="I991" s="44">
        <f>SUM(I992:I1000)</f>
        <v>92</v>
      </c>
      <c r="J991" s="44">
        <f>SUM(J992:J1000)</f>
        <v>0</v>
      </c>
      <c r="K991" s="44">
        <f>SUM(K992:K1000)</f>
        <v>0</v>
      </c>
      <c r="L991" s="44">
        <f t="shared" si="285"/>
        <v>92</v>
      </c>
      <c r="M991" s="44">
        <f t="shared" si="290"/>
        <v>0</v>
      </c>
      <c r="N991" s="131">
        <f t="shared" si="291"/>
        <v>0</v>
      </c>
      <c r="O991" s="44">
        <f>SUM(O992:O1000)</f>
        <v>0</v>
      </c>
      <c r="P991" s="44">
        <f>SUM(P992:P1000)</f>
        <v>0</v>
      </c>
      <c r="Q991" s="44">
        <f>SUM(Q992:Q1000)</f>
        <v>0</v>
      </c>
      <c r="R991" s="44">
        <f>SUM(R992:R1000)</f>
        <v>0</v>
      </c>
      <c r="S991" s="44">
        <f t="shared" si="292"/>
        <v>0</v>
      </c>
      <c r="T991" s="131">
        <f t="shared" si="293"/>
        <v>0</v>
      </c>
      <c r="U991" s="44">
        <f>SUM(U992:U1000)</f>
        <v>3</v>
      </c>
      <c r="V991" s="44">
        <f>SUM(V992:V1000)</f>
        <v>0</v>
      </c>
      <c r="W991" s="44">
        <f>SUM(W992:W1000)</f>
        <v>0</v>
      </c>
      <c r="X991" s="44">
        <f>SUM(X992:X1000)</f>
        <v>3</v>
      </c>
      <c r="Y991" s="44">
        <f t="shared" si="294"/>
        <v>0</v>
      </c>
      <c r="Z991" s="131">
        <f t="shared" si="295"/>
        <v>0</v>
      </c>
      <c r="AE991" s="44">
        <f>SUM(AE992:AE1000)</f>
        <v>0</v>
      </c>
      <c r="AF991" s="44">
        <f>SUM(AF992:AF1000)</f>
        <v>0</v>
      </c>
      <c r="AG991" s="44">
        <f>SUM(AG992:AG1000)</f>
        <v>0</v>
      </c>
      <c r="AH991" s="44">
        <f>SUM(AH992:AH1000)</f>
        <v>0</v>
      </c>
      <c r="AJ991" s="281" t="e">
        <f t="shared" si="296"/>
        <v>#N/A</v>
      </c>
    </row>
    <row r="992" spans="1:36" ht="19.5" hidden="1" customHeight="1" outlineLevel="2">
      <c r="A992" s="45" t="s">
        <v>3051</v>
      </c>
      <c r="B992" s="121" t="s">
        <v>706</v>
      </c>
      <c r="C992" s="41">
        <f t="shared" si="286"/>
        <v>57</v>
      </c>
      <c r="D992" s="41">
        <f t="shared" si="286"/>
        <v>0</v>
      </c>
      <c r="E992" s="41">
        <f t="shared" si="286"/>
        <v>0</v>
      </c>
      <c r="F992" s="41">
        <f t="shared" si="287"/>
        <v>57</v>
      </c>
      <c r="G992" s="41">
        <f t="shared" si="288"/>
        <v>0</v>
      </c>
      <c r="H992" s="130">
        <f t="shared" si="289"/>
        <v>0</v>
      </c>
      <c r="I992" s="41">
        <v>57</v>
      </c>
      <c r="J992" s="41"/>
      <c r="K992" s="41">
        <f t="shared" ref="K992:K1000" si="298">SUM(AE992:AH992)</f>
        <v>0</v>
      </c>
      <c r="L992" s="41">
        <f t="shared" si="285"/>
        <v>57</v>
      </c>
      <c r="M992" s="41">
        <f t="shared" si="290"/>
        <v>0</v>
      </c>
      <c r="N992" s="130">
        <f t="shared" si="291"/>
        <v>0</v>
      </c>
      <c r="O992" s="41"/>
      <c r="P992" s="41"/>
      <c r="Q992" s="41"/>
      <c r="R992" s="41"/>
      <c r="S992" s="41">
        <f t="shared" si="292"/>
        <v>0</v>
      </c>
      <c r="T992" s="130">
        <f t="shared" si="293"/>
        <v>0</v>
      </c>
      <c r="U992" s="41"/>
      <c r="V992" s="41"/>
      <c r="W992" s="41"/>
      <c r="X992" s="41"/>
      <c r="Y992" s="41">
        <f t="shared" si="294"/>
        <v>0</v>
      </c>
      <c r="Z992" s="130">
        <f t="shared" si="295"/>
        <v>0</v>
      </c>
      <c r="AE992" s="41"/>
      <c r="AF992" s="41"/>
      <c r="AG992" s="41"/>
      <c r="AH992" s="41"/>
      <c r="AJ992" s="281" t="e">
        <f t="shared" si="296"/>
        <v>#N/A</v>
      </c>
    </row>
    <row r="993" spans="1:36" ht="19.5" hidden="1" customHeight="1" outlineLevel="2">
      <c r="A993" s="45" t="s">
        <v>3052</v>
      </c>
      <c r="B993" s="121" t="s">
        <v>718</v>
      </c>
      <c r="C993" s="41">
        <f t="shared" si="286"/>
        <v>7</v>
      </c>
      <c r="D993" s="41">
        <f t="shared" si="286"/>
        <v>0</v>
      </c>
      <c r="E993" s="41">
        <f t="shared" si="286"/>
        <v>0</v>
      </c>
      <c r="F993" s="41">
        <f t="shared" si="287"/>
        <v>7</v>
      </c>
      <c r="G993" s="41">
        <f t="shared" si="288"/>
        <v>0</v>
      </c>
      <c r="H993" s="130">
        <f t="shared" si="289"/>
        <v>0</v>
      </c>
      <c r="I993" s="41">
        <v>7</v>
      </c>
      <c r="J993" s="41"/>
      <c r="K993" s="41">
        <f t="shared" si="298"/>
        <v>0</v>
      </c>
      <c r="L993" s="41">
        <f t="shared" si="285"/>
        <v>7</v>
      </c>
      <c r="M993" s="41">
        <f t="shared" si="290"/>
        <v>0</v>
      </c>
      <c r="N993" s="130">
        <f t="shared" si="291"/>
        <v>0</v>
      </c>
      <c r="O993" s="41"/>
      <c r="P993" s="41"/>
      <c r="Q993" s="41"/>
      <c r="R993" s="41"/>
      <c r="S993" s="41">
        <f t="shared" si="292"/>
        <v>0</v>
      </c>
      <c r="T993" s="130">
        <f t="shared" si="293"/>
        <v>0</v>
      </c>
      <c r="U993" s="41"/>
      <c r="V993" s="41"/>
      <c r="W993" s="41"/>
      <c r="X993" s="41"/>
      <c r="Y993" s="41">
        <f t="shared" si="294"/>
        <v>0</v>
      </c>
      <c r="Z993" s="130">
        <f t="shared" si="295"/>
        <v>0</v>
      </c>
      <c r="AE993" s="41"/>
      <c r="AF993" s="41"/>
      <c r="AG993" s="41"/>
      <c r="AH993" s="41"/>
      <c r="AJ993" s="281" t="e">
        <f t="shared" si="296"/>
        <v>#N/A</v>
      </c>
    </row>
    <row r="994" spans="1:36" ht="19.5" hidden="1" customHeight="1" outlineLevel="2">
      <c r="A994" s="45" t="s">
        <v>3053</v>
      </c>
      <c r="B994" s="121" t="s">
        <v>719</v>
      </c>
      <c r="C994" s="41">
        <f t="shared" si="286"/>
        <v>6</v>
      </c>
      <c r="D994" s="41">
        <f t="shared" si="286"/>
        <v>0</v>
      </c>
      <c r="E994" s="41">
        <f t="shared" si="286"/>
        <v>0</v>
      </c>
      <c r="F994" s="41">
        <f t="shared" si="287"/>
        <v>6</v>
      </c>
      <c r="G994" s="41">
        <f t="shared" si="288"/>
        <v>0</v>
      </c>
      <c r="H994" s="130">
        <f t="shared" si="289"/>
        <v>0</v>
      </c>
      <c r="I994" s="41">
        <v>6</v>
      </c>
      <c r="J994" s="41"/>
      <c r="K994" s="41">
        <f t="shared" si="298"/>
        <v>0</v>
      </c>
      <c r="L994" s="41">
        <f t="shared" si="285"/>
        <v>6</v>
      </c>
      <c r="M994" s="41">
        <f t="shared" si="290"/>
        <v>0</v>
      </c>
      <c r="N994" s="130">
        <f t="shared" si="291"/>
        <v>0</v>
      </c>
      <c r="O994" s="41"/>
      <c r="P994" s="41"/>
      <c r="Q994" s="41"/>
      <c r="R994" s="41"/>
      <c r="S994" s="41">
        <f t="shared" si="292"/>
        <v>0</v>
      </c>
      <c r="T994" s="130">
        <f t="shared" si="293"/>
        <v>0</v>
      </c>
      <c r="U994" s="41"/>
      <c r="V994" s="41"/>
      <c r="W994" s="41"/>
      <c r="X994" s="41"/>
      <c r="Y994" s="41">
        <f t="shared" si="294"/>
        <v>0</v>
      </c>
      <c r="Z994" s="130">
        <f t="shared" si="295"/>
        <v>0</v>
      </c>
      <c r="AE994" s="41"/>
      <c r="AF994" s="41"/>
      <c r="AG994" s="41"/>
      <c r="AH994" s="41"/>
      <c r="AJ994" s="281" t="e">
        <f t="shared" si="296"/>
        <v>#N/A</v>
      </c>
    </row>
    <row r="995" spans="1:36" ht="19.5" hidden="1" customHeight="1" outlineLevel="2">
      <c r="A995" s="45" t="s">
        <v>3054</v>
      </c>
      <c r="B995" s="121" t="s">
        <v>1240</v>
      </c>
      <c r="C995" s="41">
        <f t="shared" si="286"/>
        <v>0</v>
      </c>
      <c r="D995" s="41">
        <f t="shared" si="286"/>
        <v>0</v>
      </c>
      <c r="E995" s="41">
        <f t="shared" si="286"/>
        <v>0</v>
      </c>
      <c r="F995" s="41">
        <f t="shared" si="287"/>
        <v>0</v>
      </c>
      <c r="G995" s="41">
        <f t="shared" si="288"/>
        <v>0</v>
      </c>
      <c r="H995" s="130">
        <f t="shared" si="289"/>
        <v>0</v>
      </c>
      <c r="I995" s="41">
        <v>0</v>
      </c>
      <c r="J995" s="41"/>
      <c r="K995" s="41">
        <f t="shared" si="298"/>
        <v>0</v>
      </c>
      <c r="L995" s="41">
        <f t="shared" si="285"/>
        <v>0</v>
      </c>
      <c r="M995" s="41">
        <f t="shared" si="290"/>
        <v>0</v>
      </c>
      <c r="N995" s="130">
        <f t="shared" si="291"/>
        <v>0</v>
      </c>
      <c r="O995" s="41"/>
      <c r="P995" s="41"/>
      <c r="Q995" s="41"/>
      <c r="R995" s="41"/>
      <c r="S995" s="41">
        <f t="shared" si="292"/>
        <v>0</v>
      </c>
      <c r="T995" s="130">
        <f t="shared" si="293"/>
        <v>0</v>
      </c>
      <c r="U995" s="41"/>
      <c r="V995" s="41"/>
      <c r="W995" s="41"/>
      <c r="X995" s="41"/>
      <c r="Y995" s="41">
        <f t="shared" si="294"/>
        <v>0</v>
      </c>
      <c r="Z995" s="130">
        <f t="shared" si="295"/>
        <v>0</v>
      </c>
      <c r="AE995" s="41"/>
      <c r="AF995" s="41"/>
      <c r="AG995" s="41"/>
      <c r="AH995" s="41"/>
      <c r="AJ995" s="281" t="e">
        <f t="shared" si="296"/>
        <v>#N/A</v>
      </c>
    </row>
    <row r="996" spans="1:36" ht="19.5" hidden="1" customHeight="1" outlineLevel="2">
      <c r="A996" s="45" t="s">
        <v>3055</v>
      </c>
      <c r="B996" s="121" t="s">
        <v>1241</v>
      </c>
      <c r="C996" s="41">
        <f t="shared" si="286"/>
        <v>0</v>
      </c>
      <c r="D996" s="41">
        <f t="shared" si="286"/>
        <v>0</v>
      </c>
      <c r="E996" s="41">
        <f t="shared" si="286"/>
        <v>0</v>
      </c>
      <c r="F996" s="41">
        <f t="shared" si="287"/>
        <v>0</v>
      </c>
      <c r="G996" s="41">
        <f t="shared" si="288"/>
        <v>0</v>
      </c>
      <c r="H996" s="130">
        <f t="shared" si="289"/>
        <v>0</v>
      </c>
      <c r="I996" s="41">
        <v>0</v>
      </c>
      <c r="J996" s="41"/>
      <c r="K996" s="41">
        <f t="shared" si="298"/>
        <v>0</v>
      </c>
      <c r="L996" s="41">
        <f t="shared" si="285"/>
        <v>0</v>
      </c>
      <c r="M996" s="41">
        <f t="shared" si="290"/>
        <v>0</v>
      </c>
      <c r="N996" s="130">
        <f t="shared" si="291"/>
        <v>0</v>
      </c>
      <c r="O996" s="41"/>
      <c r="P996" s="41"/>
      <c r="Q996" s="41"/>
      <c r="R996" s="41"/>
      <c r="S996" s="41">
        <f t="shared" si="292"/>
        <v>0</v>
      </c>
      <c r="T996" s="130">
        <f t="shared" si="293"/>
        <v>0</v>
      </c>
      <c r="U996" s="41"/>
      <c r="V996" s="41"/>
      <c r="W996" s="41"/>
      <c r="X996" s="41"/>
      <c r="Y996" s="41">
        <f t="shared" si="294"/>
        <v>0</v>
      </c>
      <c r="Z996" s="130">
        <f t="shared" si="295"/>
        <v>0</v>
      </c>
      <c r="AE996" s="41"/>
      <c r="AF996" s="41"/>
      <c r="AG996" s="41"/>
      <c r="AH996" s="41"/>
      <c r="AJ996" s="281" t="e">
        <f t="shared" si="296"/>
        <v>#N/A</v>
      </c>
    </row>
    <row r="997" spans="1:36" ht="19.5" hidden="1" customHeight="1" outlineLevel="2">
      <c r="A997" s="45" t="s">
        <v>3056</v>
      </c>
      <c r="B997" s="121" t="s">
        <v>1242</v>
      </c>
      <c r="C997" s="41">
        <f t="shared" si="286"/>
        <v>3</v>
      </c>
      <c r="D997" s="41">
        <f t="shared" si="286"/>
        <v>0</v>
      </c>
      <c r="E997" s="41">
        <f t="shared" si="286"/>
        <v>0</v>
      </c>
      <c r="F997" s="41">
        <f t="shared" si="287"/>
        <v>3</v>
      </c>
      <c r="G997" s="41">
        <f t="shared" si="288"/>
        <v>0</v>
      </c>
      <c r="H997" s="130">
        <f t="shared" si="289"/>
        <v>0</v>
      </c>
      <c r="I997" s="41">
        <v>0</v>
      </c>
      <c r="J997" s="41"/>
      <c r="K997" s="41">
        <f t="shared" si="298"/>
        <v>0</v>
      </c>
      <c r="L997" s="41">
        <f t="shared" si="285"/>
        <v>0</v>
      </c>
      <c r="M997" s="41">
        <f t="shared" si="290"/>
        <v>0</v>
      </c>
      <c r="N997" s="130">
        <f t="shared" si="291"/>
        <v>0</v>
      </c>
      <c r="O997" s="41"/>
      <c r="P997" s="41"/>
      <c r="Q997" s="41"/>
      <c r="R997" s="41"/>
      <c r="S997" s="41">
        <f t="shared" si="292"/>
        <v>0</v>
      </c>
      <c r="T997" s="130">
        <f t="shared" si="293"/>
        <v>0</v>
      </c>
      <c r="U997" s="41">
        <v>3</v>
      </c>
      <c r="V997" s="41"/>
      <c r="W997" s="41"/>
      <c r="X997" s="41">
        <v>3</v>
      </c>
      <c r="Y997" s="41">
        <f t="shared" si="294"/>
        <v>0</v>
      </c>
      <c r="Z997" s="130">
        <f t="shared" si="295"/>
        <v>0</v>
      </c>
      <c r="AE997" s="41"/>
      <c r="AF997" s="41"/>
      <c r="AG997" s="41"/>
      <c r="AH997" s="41"/>
      <c r="AJ997" s="281" t="e">
        <f t="shared" si="296"/>
        <v>#N/A</v>
      </c>
    </row>
    <row r="998" spans="1:36" ht="19.5" hidden="1" customHeight="1" outlineLevel="2">
      <c r="A998" s="45" t="s">
        <v>3057</v>
      </c>
      <c r="B998" s="121" t="s">
        <v>1243</v>
      </c>
      <c r="C998" s="41">
        <f t="shared" si="286"/>
        <v>0</v>
      </c>
      <c r="D998" s="41">
        <f t="shared" si="286"/>
        <v>0</v>
      </c>
      <c r="E998" s="41">
        <f t="shared" si="286"/>
        <v>0</v>
      </c>
      <c r="F998" s="41">
        <f t="shared" si="287"/>
        <v>0</v>
      </c>
      <c r="G998" s="41">
        <f t="shared" si="288"/>
        <v>0</v>
      </c>
      <c r="H998" s="130">
        <f t="shared" si="289"/>
        <v>0</v>
      </c>
      <c r="I998" s="41">
        <v>0</v>
      </c>
      <c r="J998" s="41"/>
      <c r="K998" s="41">
        <f t="shared" si="298"/>
        <v>0</v>
      </c>
      <c r="L998" s="41">
        <f t="shared" si="285"/>
        <v>0</v>
      </c>
      <c r="M998" s="41">
        <f t="shared" si="290"/>
        <v>0</v>
      </c>
      <c r="N998" s="130">
        <f t="shared" si="291"/>
        <v>0</v>
      </c>
      <c r="O998" s="41"/>
      <c r="P998" s="41"/>
      <c r="Q998" s="41"/>
      <c r="R998" s="41"/>
      <c r="S998" s="41">
        <f t="shared" si="292"/>
        <v>0</v>
      </c>
      <c r="T998" s="130">
        <f t="shared" si="293"/>
        <v>0</v>
      </c>
      <c r="U998" s="41"/>
      <c r="V998" s="41"/>
      <c r="W998" s="41"/>
      <c r="X998" s="41"/>
      <c r="Y998" s="41">
        <f t="shared" si="294"/>
        <v>0</v>
      </c>
      <c r="Z998" s="130">
        <f t="shared" si="295"/>
        <v>0</v>
      </c>
      <c r="AE998" s="41"/>
      <c r="AF998" s="41"/>
      <c r="AG998" s="41"/>
      <c r="AH998" s="41"/>
      <c r="AJ998" s="281" t="e">
        <f t="shared" si="296"/>
        <v>#N/A</v>
      </c>
    </row>
    <row r="999" spans="1:36" ht="19.5" hidden="1" customHeight="1" outlineLevel="2">
      <c r="A999" s="45" t="s">
        <v>3058</v>
      </c>
      <c r="B999" s="121" t="s">
        <v>1244</v>
      </c>
      <c r="C999" s="41">
        <f t="shared" si="286"/>
        <v>0</v>
      </c>
      <c r="D999" s="41">
        <f t="shared" si="286"/>
        <v>0</v>
      </c>
      <c r="E999" s="41">
        <f t="shared" si="286"/>
        <v>0</v>
      </c>
      <c r="F999" s="41">
        <f t="shared" si="287"/>
        <v>0</v>
      </c>
      <c r="G999" s="41">
        <f t="shared" si="288"/>
        <v>0</v>
      </c>
      <c r="H999" s="130">
        <f t="shared" si="289"/>
        <v>0</v>
      </c>
      <c r="I999" s="41">
        <v>0</v>
      </c>
      <c r="J999" s="41"/>
      <c r="K999" s="41">
        <f t="shared" si="298"/>
        <v>0</v>
      </c>
      <c r="L999" s="41">
        <f t="shared" si="285"/>
        <v>0</v>
      </c>
      <c r="M999" s="41">
        <f t="shared" si="290"/>
        <v>0</v>
      </c>
      <c r="N999" s="130">
        <f t="shared" si="291"/>
        <v>0</v>
      </c>
      <c r="O999" s="41"/>
      <c r="P999" s="41"/>
      <c r="Q999" s="41"/>
      <c r="R999" s="41"/>
      <c r="S999" s="41">
        <f t="shared" si="292"/>
        <v>0</v>
      </c>
      <c r="T999" s="130">
        <f t="shared" si="293"/>
        <v>0</v>
      </c>
      <c r="U999" s="41"/>
      <c r="V999" s="41"/>
      <c r="W999" s="41"/>
      <c r="X999" s="41"/>
      <c r="Y999" s="41">
        <f t="shared" si="294"/>
        <v>0</v>
      </c>
      <c r="Z999" s="130">
        <f t="shared" si="295"/>
        <v>0</v>
      </c>
      <c r="AE999" s="41"/>
      <c r="AF999" s="41"/>
      <c r="AG999" s="41"/>
      <c r="AH999" s="41"/>
      <c r="AJ999" s="281" t="e">
        <f t="shared" si="296"/>
        <v>#N/A</v>
      </c>
    </row>
    <row r="1000" spans="1:36" ht="19.5" hidden="1" customHeight="1" outlineLevel="2">
      <c r="A1000" s="45" t="s">
        <v>3059</v>
      </c>
      <c r="B1000" s="121" t="s">
        <v>1245</v>
      </c>
      <c r="C1000" s="41">
        <f t="shared" si="286"/>
        <v>22</v>
      </c>
      <c r="D1000" s="41">
        <f t="shared" si="286"/>
        <v>0</v>
      </c>
      <c r="E1000" s="41">
        <f t="shared" si="286"/>
        <v>0</v>
      </c>
      <c r="F1000" s="41">
        <f t="shared" si="287"/>
        <v>22</v>
      </c>
      <c r="G1000" s="41">
        <f t="shared" si="288"/>
        <v>0</v>
      </c>
      <c r="H1000" s="130">
        <f t="shared" si="289"/>
        <v>0</v>
      </c>
      <c r="I1000" s="41">
        <v>22</v>
      </c>
      <c r="J1000" s="41"/>
      <c r="K1000" s="41">
        <f t="shared" si="298"/>
        <v>0</v>
      </c>
      <c r="L1000" s="41">
        <f t="shared" si="285"/>
        <v>22</v>
      </c>
      <c r="M1000" s="41">
        <f t="shared" si="290"/>
        <v>0</v>
      </c>
      <c r="N1000" s="130">
        <f t="shared" si="291"/>
        <v>0</v>
      </c>
      <c r="O1000" s="41"/>
      <c r="P1000" s="41"/>
      <c r="Q1000" s="41"/>
      <c r="R1000" s="41"/>
      <c r="S1000" s="41">
        <f t="shared" si="292"/>
        <v>0</v>
      </c>
      <c r="T1000" s="130">
        <f t="shared" si="293"/>
        <v>0</v>
      </c>
      <c r="U1000" s="41"/>
      <c r="V1000" s="41"/>
      <c r="W1000" s="41"/>
      <c r="X1000" s="41"/>
      <c r="Y1000" s="41">
        <f t="shared" si="294"/>
        <v>0</v>
      </c>
      <c r="Z1000" s="130">
        <f t="shared" si="295"/>
        <v>0</v>
      </c>
      <c r="AE1000" s="41"/>
      <c r="AF1000" s="41"/>
      <c r="AG1000" s="41"/>
      <c r="AH1000" s="41"/>
      <c r="AJ1000" s="281" t="e">
        <f t="shared" si="296"/>
        <v>#N/A</v>
      </c>
    </row>
    <row r="1001" spans="1:36" ht="19.5" hidden="1" customHeight="1" outlineLevel="1" collapsed="1">
      <c r="A1001" s="43" t="s">
        <v>3060</v>
      </c>
      <c r="B1001" s="121" t="s">
        <v>1246</v>
      </c>
      <c r="C1001" s="44">
        <f t="shared" si="286"/>
        <v>150</v>
      </c>
      <c r="D1001" s="44">
        <f t="shared" si="286"/>
        <v>0</v>
      </c>
      <c r="E1001" s="44">
        <f t="shared" si="286"/>
        <v>0</v>
      </c>
      <c r="F1001" s="44">
        <f t="shared" si="287"/>
        <v>150</v>
      </c>
      <c r="G1001" s="44">
        <f t="shared" si="288"/>
        <v>0</v>
      </c>
      <c r="H1001" s="131">
        <f t="shared" si="289"/>
        <v>0</v>
      </c>
      <c r="I1001" s="44">
        <f>SUM(I1002:I1010)</f>
        <v>150</v>
      </c>
      <c r="J1001" s="44">
        <f>SUM(J1002:J1010)</f>
        <v>0</v>
      </c>
      <c r="K1001" s="44">
        <f>SUM(K1002:K1010)</f>
        <v>0</v>
      </c>
      <c r="L1001" s="44">
        <f t="shared" si="285"/>
        <v>150</v>
      </c>
      <c r="M1001" s="44">
        <f t="shared" si="290"/>
        <v>0</v>
      </c>
      <c r="N1001" s="131">
        <f t="shared" si="291"/>
        <v>0</v>
      </c>
      <c r="O1001" s="44">
        <f>SUM(O1002:O1010)</f>
        <v>0</v>
      </c>
      <c r="P1001" s="44">
        <f>SUM(P1002:P1010)</f>
        <v>0</v>
      </c>
      <c r="Q1001" s="44">
        <f>SUM(Q1002:Q1010)</f>
        <v>0</v>
      </c>
      <c r="R1001" s="44">
        <f>SUM(R1002:R1010)</f>
        <v>0</v>
      </c>
      <c r="S1001" s="44">
        <f t="shared" si="292"/>
        <v>0</v>
      </c>
      <c r="T1001" s="131">
        <f t="shared" si="293"/>
        <v>0</v>
      </c>
      <c r="U1001" s="44">
        <f>SUM(U1002:U1010)</f>
        <v>0</v>
      </c>
      <c r="V1001" s="44">
        <f>SUM(V1002:V1010)</f>
        <v>0</v>
      </c>
      <c r="W1001" s="44">
        <f>SUM(W1002:W1010)</f>
        <v>0</v>
      </c>
      <c r="X1001" s="44">
        <f>SUM(X1002:X1010)</f>
        <v>0</v>
      </c>
      <c r="Y1001" s="44">
        <f t="shared" si="294"/>
        <v>0</v>
      </c>
      <c r="Z1001" s="131">
        <f t="shared" si="295"/>
        <v>0</v>
      </c>
      <c r="AE1001" s="44">
        <f>SUM(AE1002:AE1010)</f>
        <v>0</v>
      </c>
      <c r="AF1001" s="44">
        <f>SUM(AF1002:AF1010)</f>
        <v>0</v>
      </c>
      <c r="AG1001" s="44">
        <f>SUM(AG1002:AG1010)</f>
        <v>0</v>
      </c>
      <c r="AH1001" s="44">
        <f>SUM(AH1002:AH1010)</f>
        <v>0</v>
      </c>
      <c r="AJ1001" s="281" t="e">
        <f t="shared" si="296"/>
        <v>#N/A</v>
      </c>
    </row>
    <row r="1002" spans="1:36" ht="19.5" hidden="1" customHeight="1" outlineLevel="2">
      <c r="A1002" s="45" t="s">
        <v>3061</v>
      </c>
      <c r="B1002" s="121" t="s">
        <v>706</v>
      </c>
      <c r="C1002" s="41">
        <f t="shared" si="286"/>
        <v>0</v>
      </c>
      <c r="D1002" s="41">
        <f t="shared" si="286"/>
        <v>0</v>
      </c>
      <c r="E1002" s="41">
        <f t="shared" si="286"/>
        <v>0</v>
      </c>
      <c r="F1002" s="41">
        <f t="shared" si="287"/>
        <v>0</v>
      </c>
      <c r="G1002" s="41">
        <f t="shared" si="288"/>
        <v>0</v>
      </c>
      <c r="H1002" s="130">
        <f t="shared" si="289"/>
        <v>0</v>
      </c>
      <c r="I1002" s="41">
        <v>0</v>
      </c>
      <c r="J1002" s="41"/>
      <c r="K1002" s="41">
        <f t="shared" ref="K1002:K1010" si="299">SUM(AE1002:AH1002)</f>
        <v>0</v>
      </c>
      <c r="L1002" s="41">
        <f t="shared" si="285"/>
        <v>0</v>
      </c>
      <c r="M1002" s="41">
        <f t="shared" si="290"/>
        <v>0</v>
      </c>
      <c r="N1002" s="130">
        <f t="shared" si="291"/>
        <v>0</v>
      </c>
      <c r="O1002" s="41"/>
      <c r="P1002" s="41"/>
      <c r="Q1002" s="41"/>
      <c r="R1002" s="41"/>
      <c r="S1002" s="41">
        <f t="shared" si="292"/>
        <v>0</v>
      </c>
      <c r="T1002" s="130">
        <f t="shared" si="293"/>
        <v>0</v>
      </c>
      <c r="U1002" s="41"/>
      <c r="V1002" s="41"/>
      <c r="W1002" s="41"/>
      <c r="X1002" s="41"/>
      <c r="Y1002" s="41">
        <f t="shared" si="294"/>
        <v>0</v>
      </c>
      <c r="Z1002" s="130">
        <f t="shared" si="295"/>
        <v>0</v>
      </c>
      <c r="AE1002" s="41"/>
      <c r="AF1002" s="41"/>
      <c r="AG1002" s="41"/>
      <c r="AH1002" s="41"/>
      <c r="AJ1002" s="281" t="e">
        <f t="shared" si="296"/>
        <v>#N/A</v>
      </c>
    </row>
    <row r="1003" spans="1:36" ht="19.5" hidden="1" customHeight="1" outlineLevel="2">
      <c r="A1003" s="45" t="s">
        <v>3062</v>
      </c>
      <c r="B1003" s="121" t="s">
        <v>718</v>
      </c>
      <c r="C1003" s="41">
        <f t="shared" si="286"/>
        <v>0</v>
      </c>
      <c r="D1003" s="41">
        <f t="shared" si="286"/>
        <v>0</v>
      </c>
      <c r="E1003" s="41">
        <f t="shared" si="286"/>
        <v>0</v>
      </c>
      <c r="F1003" s="41">
        <f t="shared" si="287"/>
        <v>0</v>
      </c>
      <c r="G1003" s="41">
        <f t="shared" si="288"/>
        <v>0</v>
      </c>
      <c r="H1003" s="130">
        <f t="shared" si="289"/>
        <v>0</v>
      </c>
      <c r="I1003" s="41">
        <v>0</v>
      </c>
      <c r="J1003" s="41"/>
      <c r="K1003" s="41">
        <f t="shared" si="299"/>
        <v>0</v>
      </c>
      <c r="L1003" s="41">
        <f t="shared" si="285"/>
        <v>0</v>
      </c>
      <c r="M1003" s="41">
        <f t="shared" si="290"/>
        <v>0</v>
      </c>
      <c r="N1003" s="130">
        <f t="shared" si="291"/>
        <v>0</v>
      </c>
      <c r="O1003" s="41"/>
      <c r="P1003" s="41"/>
      <c r="Q1003" s="41"/>
      <c r="R1003" s="41"/>
      <c r="S1003" s="41">
        <f t="shared" si="292"/>
        <v>0</v>
      </c>
      <c r="T1003" s="130">
        <f t="shared" si="293"/>
        <v>0</v>
      </c>
      <c r="U1003" s="41"/>
      <c r="V1003" s="41"/>
      <c r="W1003" s="41"/>
      <c r="X1003" s="41"/>
      <c r="Y1003" s="41">
        <f t="shared" si="294"/>
        <v>0</v>
      </c>
      <c r="Z1003" s="130">
        <f t="shared" si="295"/>
        <v>0</v>
      </c>
      <c r="AE1003" s="41"/>
      <c r="AF1003" s="41"/>
      <c r="AG1003" s="41"/>
      <c r="AH1003" s="41"/>
      <c r="AJ1003" s="281" t="e">
        <f t="shared" si="296"/>
        <v>#N/A</v>
      </c>
    </row>
    <row r="1004" spans="1:36" ht="19.5" hidden="1" customHeight="1" outlineLevel="2">
      <c r="A1004" s="45" t="s">
        <v>3063</v>
      </c>
      <c r="B1004" s="121" t="s">
        <v>719</v>
      </c>
      <c r="C1004" s="41">
        <f t="shared" si="286"/>
        <v>0</v>
      </c>
      <c r="D1004" s="41">
        <f t="shared" si="286"/>
        <v>0</v>
      </c>
      <c r="E1004" s="41">
        <f t="shared" si="286"/>
        <v>0</v>
      </c>
      <c r="F1004" s="41">
        <f t="shared" si="287"/>
        <v>0</v>
      </c>
      <c r="G1004" s="41">
        <f t="shared" si="288"/>
        <v>0</v>
      </c>
      <c r="H1004" s="130">
        <f t="shared" si="289"/>
        <v>0</v>
      </c>
      <c r="I1004" s="41">
        <v>0</v>
      </c>
      <c r="J1004" s="41"/>
      <c r="K1004" s="41">
        <f t="shared" si="299"/>
        <v>0</v>
      </c>
      <c r="L1004" s="41">
        <f t="shared" si="285"/>
        <v>0</v>
      </c>
      <c r="M1004" s="41">
        <f t="shared" si="290"/>
        <v>0</v>
      </c>
      <c r="N1004" s="130">
        <f t="shared" si="291"/>
        <v>0</v>
      </c>
      <c r="O1004" s="41"/>
      <c r="P1004" s="41"/>
      <c r="Q1004" s="41"/>
      <c r="R1004" s="41"/>
      <c r="S1004" s="41">
        <f t="shared" si="292"/>
        <v>0</v>
      </c>
      <c r="T1004" s="130">
        <f t="shared" si="293"/>
        <v>0</v>
      </c>
      <c r="U1004" s="41"/>
      <c r="V1004" s="41"/>
      <c r="W1004" s="41"/>
      <c r="X1004" s="41"/>
      <c r="Y1004" s="41">
        <f t="shared" si="294"/>
        <v>0</v>
      </c>
      <c r="Z1004" s="130">
        <f t="shared" si="295"/>
        <v>0</v>
      </c>
      <c r="AE1004" s="41"/>
      <c r="AF1004" s="41"/>
      <c r="AG1004" s="41"/>
      <c r="AH1004" s="41"/>
      <c r="AJ1004" s="281" t="e">
        <f t="shared" si="296"/>
        <v>#N/A</v>
      </c>
    </row>
    <row r="1005" spans="1:36" ht="19.5" hidden="1" customHeight="1" outlineLevel="2">
      <c r="A1005" s="45" t="s">
        <v>3064</v>
      </c>
      <c r="B1005" s="121" t="s">
        <v>1247</v>
      </c>
      <c r="C1005" s="41">
        <f t="shared" si="286"/>
        <v>150</v>
      </c>
      <c r="D1005" s="41">
        <f t="shared" si="286"/>
        <v>0</v>
      </c>
      <c r="E1005" s="41">
        <f t="shared" si="286"/>
        <v>0</v>
      </c>
      <c r="F1005" s="41">
        <f t="shared" si="287"/>
        <v>150</v>
      </c>
      <c r="G1005" s="41">
        <f t="shared" si="288"/>
        <v>0</v>
      </c>
      <c r="H1005" s="130">
        <f t="shared" si="289"/>
        <v>0</v>
      </c>
      <c r="I1005" s="41">
        <v>150</v>
      </c>
      <c r="J1005" s="41"/>
      <c r="K1005" s="41">
        <f t="shared" si="299"/>
        <v>0</v>
      </c>
      <c r="L1005" s="41">
        <f t="shared" si="285"/>
        <v>150</v>
      </c>
      <c r="M1005" s="41">
        <f t="shared" si="290"/>
        <v>0</v>
      </c>
      <c r="N1005" s="130">
        <f t="shared" si="291"/>
        <v>0</v>
      </c>
      <c r="O1005" s="41"/>
      <c r="P1005" s="41"/>
      <c r="Q1005" s="41"/>
      <c r="R1005" s="41"/>
      <c r="S1005" s="41">
        <f t="shared" si="292"/>
        <v>0</v>
      </c>
      <c r="T1005" s="130">
        <f t="shared" si="293"/>
        <v>0</v>
      </c>
      <c r="U1005" s="41"/>
      <c r="V1005" s="41"/>
      <c r="W1005" s="41"/>
      <c r="X1005" s="41"/>
      <c r="Y1005" s="41">
        <f t="shared" si="294"/>
        <v>0</v>
      </c>
      <c r="Z1005" s="130">
        <f t="shared" si="295"/>
        <v>0</v>
      </c>
      <c r="AE1005" s="41"/>
      <c r="AF1005" s="41"/>
      <c r="AG1005" s="41"/>
      <c r="AH1005" s="41"/>
      <c r="AJ1005" s="281" t="e">
        <f t="shared" si="296"/>
        <v>#N/A</v>
      </c>
    </row>
    <row r="1006" spans="1:36" ht="19.5" hidden="1" customHeight="1" outlineLevel="2">
      <c r="A1006" s="45" t="s">
        <v>3065</v>
      </c>
      <c r="B1006" s="121" t="s">
        <v>1248</v>
      </c>
      <c r="C1006" s="41">
        <f t="shared" si="286"/>
        <v>0</v>
      </c>
      <c r="D1006" s="41">
        <f t="shared" si="286"/>
        <v>0</v>
      </c>
      <c r="E1006" s="41">
        <f t="shared" si="286"/>
        <v>0</v>
      </c>
      <c r="F1006" s="41">
        <f t="shared" si="287"/>
        <v>0</v>
      </c>
      <c r="G1006" s="41">
        <f t="shared" si="288"/>
        <v>0</v>
      </c>
      <c r="H1006" s="130">
        <f t="shared" si="289"/>
        <v>0</v>
      </c>
      <c r="I1006" s="41">
        <v>0</v>
      </c>
      <c r="J1006" s="41"/>
      <c r="K1006" s="41">
        <f t="shared" si="299"/>
        <v>0</v>
      </c>
      <c r="L1006" s="41">
        <f t="shared" si="285"/>
        <v>0</v>
      </c>
      <c r="M1006" s="41">
        <f t="shared" si="290"/>
        <v>0</v>
      </c>
      <c r="N1006" s="130">
        <f t="shared" si="291"/>
        <v>0</v>
      </c>
      <c r="O1006" s="41"/>
      <c r="P1006" s="41"/>
      <c r="Q1006" s="41"/>
      <c r="R1006" s="41"/>
      <c r="S1006" s="41">
        <f t="shared" si="292"/>
        <v>0</v>
      </c>
      <c r="T1006" s="130">
        <f t="shared" si="293"/>
        <v>0</v>
      </c>
      <c r="U1006" s="41"/>
      <c r="V1006" s="41"/>
      <c r="W1006" s="41"/>
      <c r="X1006" s="41"/>
      <c r="Y1006" s="41">
        <f t="shared" si="294"/>
        <v>0</v>
      </c>
      <c r="Z1006" s="130">
        <f t="shared" si="295"/>
        <v>0</v>
      </c>
      <c r="AE1006" s="41"/>
      <c r="AF1006" s="41"/>
      <c r="AG1006" s="41"/>
      <c r="AH1006" s="41"/>
      <c r="AJ1006" s="281" t="e">
        <f t="shared" si="296"/>
        <v>#N/A</v>
      </c>
    </row>
    <row r="1007" spans="1:36" ht="19.5" hidden="1" customHeight="1" outlineLevel="2">
      <c r="A1007" s="45" t="s">
        <v>3066</v>
      </c>
      <c r="B1007" s="121" t="s">
        <v>1249</v>
      </c>
      <c r="C1007" s="41">
        <f t="shared" si="286"/>
        <v>0</v>
      </c>
      <c r="D1007" s="41">
        <f t="shared" si="286"/>
        <v>0</v>
      </c>
      <c r="E1007" s="41">
        <f t="shared" si="286"/>
        <v>0</v>
      </c>
      <c r="F1007" s="41">
        <f t="shared" si="287"/>
        <v>0</v>
      </c>
      <c r="G1007" s="41">
        <f t="shared" si="288"/>
        <v>0</v>
      </c>
      <c r="H1007" s="130">
        <f t="shared" si="289"/>
        <v>0</v>
      </c>
      <c r="I1007" s="41">
        <v>0</v>
      </c>
      <c r="J1007" s="41"/>
      <c r="K1007" s="41">
        <f t="shared" si="299"/>
        <v>0</v>
      </c>
      <c r="L1007" s="41">
        <f t="shared" si="285"/>
        <v>0</v>
      </c>
      <c r="M1007" s="41">
        <f t="shared" si="290"/>
        <v>0</v>
      </c>
      <c r="N1007" s="130">
        <f t="shared" si="291"/>
        <v>0</v>
      </c>
      <c r="O1007" s="41"/>
      <c r="P1007" s="41"/>
      <c r="Q1007" s="41"/>
      <c r="R1007" s="41"/>
      <c r="S1007" s="41">
        <f t="shared" si="292"/>
        <v>0</v>
      </c>
      <c r="T1007" s="130">
        <f t="shared" si="293"/>
        <v>0</v>
      </c>
      <c r="U1007" s="41"/>
      <c r="V1007" s="41"/>
      <c r="W1007" s="41"/>
      <c r="X1007" s="41"/>
      <c r="Y1007" s="41">
        <f t="shared" si="294"/>
        <v>0</v>
      </c>
      <c r="Z1007" s="130">
        <f t="shared" si="295"/>
        <v>0</v>
      </c>
      <c r="AE1007" s="41"/>
      <c r="AF1007" s="41"/>
      <c r="AG1007" s="41"/>
      <c r="AH1007" s="41"/>
      <c r="AJ1007" s="281" t="e">
        <f t="shared" si="296"/>
        <v>#N/A</v>
      </c>
    </row>
    <row r="1008" spans="1:36" ht="19.5" hidden="1" customHeight="1" outlineLevel="2">
      <c r="A1008" s="45" t="s">
        <v>3067</v>
      </c>
      <c r="B1008" s="121" t="s">
        <v>1250</v>
      </c>
      <c r="C1008" s="41">
        <f t="shared" si="286"/>
        <v>0</v>
      </c>
      <c r="D1008" s="41">
        <f t="shared" si="286"/>
        <v>0</v>
      </c>
      <c r="E1008" s="41">
        <f t="shared" si="286"/>
        <v>0</v>
      </c>
      <c r="F1008" s="41">
        <f t="shared" si="287"/>
        <v>0</v>
      </c>
      <c r="G1008" s="41">
        <f t="shared" si="288"/>
        <v>0</v>
      </c>
      <c r="H1008" s="130">
        <f t="shared" si="289"/>
        <v>0</v>
      </c>
      <c r="I1008" s="41">
        <v>0</v>
      </c>
      <c r="J1008" s="41"/>
      <c r="K1008" s="41">
        <f t="shared" si="299"/>
        <v>0</v>
      </c>
      <c r="L1008" s="41">
        <f t="shared" si="285"/>
        <v>0</v>
      </c>
      <c r="M1008" s="41">
        <f t="shared" si="290"/>
        <v>0</v>
      </c>
      <c r="N1008" s="130">
        <f t="shared" si="291"/>
        <v>0</v>
      </c>
      <c r="O1008" s="41"/>
      <c r="P1008" s="41"/>
      <c r="Q1008" s="41"/>
      <c r="R1008" s="41"/>
      <c r="S1008" s="41">
        <f t="shared" si="292"/>
        <v>0</v>
      </c>
      <c r="T1008" s="130">
        <f t="shared" si="293"/>
        <v>0</v>
      </c>
      <c r="U1008" s="41"/>
      <c r="V1008" s="41"/>
      <c r="W1008" s="41"/>
      <c r="X1008" s="41"/>
      <c r="Y1008" s="41">
        <f t="shared" si="294"/>
        <v>0</v>
      </c>
      <c r="Z1008" s="130">
        <f t="shared" si="295"/>
        <v>0</v>
      </c>
      <c r="AE1008" s="41"/>
      <c r="AF1008" s="41"/>
      <c r="AG1008" s="41"/>
      <c r="AH1008" s="41"/>
      <c r="AJ1008" s="281" t="e">
        <f t="shared" si="296"/>
        <v>#N/A</v>
      </c>
    </row>
    <row r="1009" spans="1:36" ht="19.5" hidden="1" customHeight="1" outlineLevel="2">
      <c r="A1009" s="45" t="s">
        <v>3068</v>
      </c>
      <c r="B1009" s="121" t="s">
        <v>1251</v>
      </c>
      <c r="C1009" s="41">
        <f t="shared" si="286"/>
        <v>0</v>
      </c>
      <c r="D1009" s="41">
        <f t="shared" si="286"/>
        <v>0</v>
      </c>
      <c r="E1009" s="41">
        <f t="shared" si="286"/>
        <v>0</v>
      </c>
      <c r="F1009" s="41">
        <f t="shared" si="287"/>
        <v>0</v>
      </c>
      <c r="G1009" s="41">
        <f t="shared" si="288"/>
        <v>0</v>
      </c>
      <c r="H1009" s="130">
        <f t="shared" si="289"/>
        <v>0</v>
      </c>
      <c r="I1009" s="41">
        <v>0</v>
      </c>
      <c r="J1009" s="41"/>
      <c r="K1009" s="41">
        <f t="shared" si="299"/>
        <v>0</v>
      </c>
      <c r="L1009" s="41">
        <f t="shared" si="285"/>
        <v>0</v>
      </c>
      <c r="M1009" s="41">
        <f t="shared" si="290"/>
        <v>0</v>
      </c>
      <c r="N1009" s="130">
        <f t="shared" si="291"/>
        <v>0</v>
      </c>
      <c r="O1009" s="41"/>
      <c r="P1009" s="41"/>
      <c r="Q1009" s="41"/>
      <c r="R1009" s="41"/>
      <c r="S1009" s="41">
        <f t="shared" si="292"/>
        <v>0</v>
      </c>
      <c r="T1009" s="130">
        <f t="shared" si="293"/>
        <v>0</v>
      </c>
      <c r="U1009" s="41"/>
      <c r="V1009" s="41"/>
      <c r="W1009" s="41"/>
      <c r="X1009" s="41"/>
      <c r="Y1009" s="41">
        <f t="shared" si="294"/>
        <v>0</v>
      </c>
      <c r="Z1009" s="130">
        <f t="shared" si="295"/>
        <v>0</v>
      </c>
      <c r="AE1009" s="41"/>
      <c r="AF1009" s="41"/>
      <c r="AG1009" s="41"/>
      <c r="AH1009" s="41"/>
      <c r="AJ1009" s="281" t="e">
        <f t="shared" si="296"/>
        <v>#N/A</v>
      </c>
    </row>
    <row r="1010" spans="1:36" ht="19.5" hidden="1" customHeight="1" outlineLevel="2">
      <c r="A1010" s="45" t="s">
        <v>3069</v>
      </c>
      <c r="B1010" s="121" t="s">
        <v>1252</v>
      </c>
      <c r="C1010" s="41">
        <f t="shared" si="286"/>
        <v>0</v>
      </c>
      <c r="D1010" s="41">
        <f t="shared" si="286"/>
        <v>0</v>
      </c>
      <c r="E1010" s="41">
        <f t="shared" si="286"/>
        <v>0</v>
      </c>
      <c r="F1010" s="41">
        <f t="shared" si="287"/>
        <v>0</v>
      </c>
      <c r="G1010" s="41">
        <f t="shared" si="288"/>
        <v>0</v>
      </c>
      <c r="H1010" s="130">
        <f t="shared" si="289"/>
        <v>0</v>
      </c>
      <c r="I1010" s="41">
        <v>0</v>
      </c>
      <c r="J1010" s="41"/>
      <c r="K1010" s="41">
        <f t="shared" si="299"/>
        <v>0</v>
      </c>
      <c r="L1010" s="41">
        <f t="shared" si="285"/>
        <v>0</v>
      </c>
      <c r="M1010" s="41">
        <f t="shared" si="290"/>
        <v>0</v>
      </c>
      <c r="N1010" s="130">
        <f t="shared" si="291"/>
        <v>0</v>
      </c>
      <c r="O1010" s="41"/>
      <c r="P1010" s="41"/>
      <c r="Q1010" s="41"/>
      <c r="R1010" s="41"/>
      <c r="S1010" s="41">
        <f t="shared" si="292"/>
        <v>0</v>
      </c>
      <c r="T1010" s="130">
        <f t="shared" si="293"/>
        <v>0</v>
      </c>
      <c r="U1010" s="41"/>
      <c r="V1010" s="41"/>
      <c r="W1010" s="41"/>
      <c r="X1010" s="41"/>
      <c r="Y1010" s="41">
        <f t="shared" si="294"/>
        <v>0</v>
      </c>
      <c r="Z1010" s="130">
        <f t="shared" si="295"/>
        <v>0</v>
      </c>
      <c r="AE1010" s="41"/>
      <c r="AF1010" s="41"/>
      <c r="AG1010" s="41"/>
      <c r="AH1010" s="41"/>
      <c r="AJ1010" s="281" t="e">
        <f t="shared" si="296"/>
        <v>#N/A</v>
      </c>
    </row>
    <row r="1011" spans="1:36" ht="19.5" hidden="1" customHeight="1" outlineLevel="1" collapsed="1">
      <c r="A1011" s="43" t="s">
        <v>3070</v>
      </c>
      <c r="B1011" s="121" t="s">
        <v>1253</v>
      </c>
      <c r="C1011" s="44">
        <f t="shared" si="286"/>
        <v>1730</v>
      </c>
      <c r="D1011" s="44">
        <f t="shared" si="286"/>
        <v>0</v>
      </c>
      <c r="E1011" s="44">
        <f t="shared" si="286"/>
        <v>0</v>
      </c>
      <c r="F1011" s="44">
        <f t="shared" si="287"/>
        <v>1730</v>
      </c>
      <c r="G1011" s="44">
        <f t="shared" si="288"/>
        <v>0</v>
      </c>
      <c r="H1011" s="131">
        <f t="shared" si="289"/>
        <v>0</v>
      </c>
      <c r="I1011" s="44">
        <f>SUM(I1012:I1015)</f>
        <v>1730</v>
      </c>
      <c r="J1011" s="44">
        <f>SUM(J1012:J1015)</f>
        <v>0</v>
      </c>
      <c r="K1011" s="44">
        <f>SUM(K1012:K1015)</f>
        <v>0</v>
      </c>
      <c r="L1011" s="44">
        <f t="shared" si="285"/>
        <v>1730</v>
      </c>
      <c r="M1011" s="44">
        <f t="shared" si="290"/>
        <v>0</v>
      </c>
      <c r="N1011" s="131">
        <f t="shared" si="291"/>
        <v>0</v>
      </c>
      <c r="O1011" s="44">
        <f>SUM(O1012:O1015)</f>
        <v>0</v>
      </c>
      <c r="P1011" s="44">
        <f>SUM(P1012:P1015)</f>
        <v>0</v>
      </c>
      <c r="Q1011" s="44">
        <f>SUM(Q1012:Q1015)</f>
        <v>0</v>
      </c>
      <c r="R1011" s="44">
        <f>SUM(R1012:R1015)</f>
        <v>0</v>
      </c>
      <c r="S1011" s="44">
        <f t="shared" si="292"/>
        <v>0</v>
      </c>
      <c r="T1011" s="131">
        <f t="shared" si="293"/>
        <v>0</v>
      </c>
      <c r="U1011" s="44">
        <f>SUM(U1012:U1015)</f>
        <v>0</v>
      </c>
      <c r="V1011" s="44">
        <f>SUM(V1012:V1015)</f>
        <v>0</v>
      </c>
      <c r="W1011" s="44">
        <f>SUM(W1012:W1015)</f>
        <v>0</v>
      </c>
      <c r="X1011" s="44">
        <f>SUM(X1012:X1015)</f>
        <v>0</v>
      </c>
      <c r="Y1011" s="44">
        <f t="shared" si="294"/>
        <v>0</v>
      </c>
      <c r="Z1011" s="131">
        <f t="shared" si="295"/>
        <v>0</v>
      </c>
      <c r="AE1011" s="44">
        <f>SUM(AE1012:AE1015)</f>
        <v>0</v>
      </c>
      <c r="AF1011" s="44">
        <f>SUM(AF1012:AF1015)</f>
        <v>0</v>
      </c>
      <c r="AG1011" s="44">
        <f>SUM(AG1012:AG1015)</f>
        <v>0</v>
      </c>
      <c r="AH1011" s="44">
        <f>SUM(AH1012:AH1015)</f>
        <v>0</v>
      </c>
      <c r="AJ1011" s="281" t="e">
        <f t="shared" si="296"/>
        <v>#N/A</v>
      </c>
    </row>
    <row r="1012" spans="1:36" ht="19.5" hidden="1" customHeight="1" outlineLevel="2">
      <c r="A1012" s="45" t="s">
        <v>3071</v>
      </c>
      <c r="B1012" s="121" t="s">
        <v>1254</v>
      </c>
      <c r="C1012" s="41">
        <f t="shared" si="286"/>
        <v>0</v>
      </c>
      <c r="D1012" s="41">
        <f t="shared" si="286"/>
        <v>0</v>
      </c>
      <c r="E1012" s="41">
        <f t="shared" si="286"/>
        <v>0</v>
      </c>
      <c r="F1012" s="41">
        <f t="shared" si="287"/>
        <v>0</v>
      </c>
      <c r="G1012" s="41">
        <f t="shared" si="288"/>
        <v>0</v>
      </c>
      <c r="H1012" s="130">
        <f t="shared" si="289"/>
        <v>0</v>
      </c>
      <c r="I1012" s="41"/>
      <c r="J1012" s="41"/>
      <c r="K1012" s="41">
        <f t="shared" ref="K1012:K1015" si="300">SUM(AE1012:AH1012)</f>
        <v>0</v>
      </c>
      <c r="L1012" s="41">
        <f t="shared" si="285"/>
        <v>0</v>
      </c>
      <c r="M1012" s="41">
        <f t="shared" si="290"/>
        <v>0</v>
      </c>
      <c r="N1012" s="130">
        <f t="shared" si="291"/>
        <v>0</v>
      </c>
      <c r="O1012" s="41"/>
      <c r="P1012" s="41"/>
      <c r="Q1012" s="41"/>
      <c r="R1012" s="41"/>
      <c r="S1012" s="41">
        <f t="shared" si="292"/>
        <v>0</v>
      </c>
      <c r="T1012" s="130">
        <f t="shared" si="293"/>
        <v>0</v>
      </c>
      <c r="U1012" s="41"/>
      <c r="V1012" s="41"/>
      <c r="W1012" s="41"/>
      <c r="X1012" s="41"/>
      <c r="Y1012" s="41">
        <f t="shared" si="294"/>
        <v>0</v>
      </c>
      <c r="Z1012" s="130">
        <f t="shared" si="295"/>
        <v>0</v>
      </c>
      <c r="AE1012" s="41"/>
      <c r="AF1012" s="41"/>
      <c r="AG1012" s="41"/>
      <c r="AH1012" s="41"/>
      <c r="AJ1012" s="281" t="e">
        <f t="shared" si="296"/>
        <v>#N/A</v>
      </c>
    </row>
    <row r="1013" spans="1:36" ht="19.5" hidden="1" customHeight="1" outlineLevel="2">
      <c r="A1013" s="45" t="s">
        <v>3072</v>
      </c>
      <c r="B1013" s="121" t="s">
        <v>1255</v>
      </c>
      <c r="C1013" s="41">
        <f t="shared" si="286"/>
        <v>0</v>
      </c>
      <c r="D1013" s="41">
        <f t="shared" si="286"/>
        <v>0</v>
      </c>
      <c r="E1013" s="41">
        <f t="shared" si="286"/>
        <v>0</v>
      </c>
      <c r="F1013" s="41">
        <f t="shared" si="287"/>
        <v>0</v>
      </c>
      <c r="G1013" s="41">
        <f t="shared" si="288"/>
        <v>0</v>
      </c>
      <c r="H1013" s="130">
        <f t="shared" si="289"/>
        <v>0</v>
      </c>
      <c r="I1013" s="41"/>
      <c r="J1013" s="41"/>
      <c r="K1013" s="41">
        <f t="shared" si="300"/>
        <v>0</v>
      </c>
      <c r="L1013" s="41">
        <f t="shared" si="285"/>
        <v>0</v>
      </c>
      <c r="M1013" s="41">
        <f t="shared" si="290"/>
        <v>0</v>
      </c>
      <c r="N1013" s="130">
        <f t="shared" si="291"/>
        <v>0</v>
      </c>
      <c r="O1013" s="41"/>
      <c r="P1013" s="41"/>
      <c r="Q1013" s="41"/>
      <c r="R1013" s="41"/>
      <c r="S1013" s="41">
        <f t="shared" si="292"/>
        <v>0</v>
      </c>
      <c r="T1013" s="130">
        <f t="shared" si="293"/>
        <v>0</v>
      </c>
      <c r="U1013" s="41">
        <v>0</v>
      </c>
      <c r="V1013" s="41"/>
      <c r="W1013" s="41"/>
      <c r="X1013" s="41">
        <v>0</v>
      </c>
      <c r="Y1013" s="41">
        <f t="shared" si="294"/>
        <v>0</v>
      </c>
      <c r="Z1013" s="130">
        <f t="shared" si="295"/>
        <v>0</v>
      </c>
      <c r="AE1013" s="41"/>
      <c r="AF1013" s="41"/>
      <c r="AG1013" s="41"/>
      <c r="AH1013" s="41"/>
      <c r="AJ1013" s="281" t="e">
        <f t="shared" si="296"/>
        <v>#N/A</v>
      </c>
    </row>
    <row r="1014" spans="1:36" ht="19.5" hidden="1" customHeight="1" outlineLevel="2">
      <c r="A1014" s="45" t="s">
        <v>3073</v>
      </c>
      <c r="B1014" s="121" t="s">
        <v>1256</v>
      </c>
      <c r="C1014" s="41">
        <f t="shared" si="286"/>
        <v>0</v>
      </c>
      <c r="D1014" s="41">
        <f t="shared" si="286"/>
        <v>0</v>
      </c>
      <c r="E1014" s="41">
        <f t="shared" si="286"/>
        <v>0</v>
      </c>
      <c r="F1014" s="41">
        <f t="shared" si="287"/>
        <v>0</v>
      </c>
      <c r="G1014" s="41">
        <f t="shared" si="288"/>
        <v>0</v>
      </c>
      <c r="H1014" s="130">
        <f t="shared" si="289"/>
        <v>0</v>
      </c>
      <c r="I1014" s="41"/>
      <c r="J1014" s="41"/>
      <c r="K1014" s="41">
        <f t="shared" si="300"/>
        <v>0</v>
      </c>
      <c r="L1014" s="41">
        <f t="shared" si="285"/>
        <v>0</v>
      </c>
      <c r="M1014" s="41">
        <f t="shared" si="290"/>
        <v>0</v>
      </c>
      <c r="N1014" s="130">
        <f t="shared" si="291"/>
        <v>0</v>
      </c>
      <c r="O1014" s="41"/>
      <c r="P1014" s="41"/>
      <c r="Q1014" s="41"/>
      <c r="R1014" s="41"/>
      <c r="S1014" s="41">
        <f t="shared" si="292"/>
        <v>0</v>
      </c>
      <c r="T1014" s="130">
        <f t="shared" si="293"/>
        <v>0</v>
      </c>
      <c r="U1014" s="41">
        <v>0</v>
      </c>
      <c r="V1014" s="41"/>
      <c r="W1014" s="41"/>
      <c r="X1014" s="41">
        <v>0</v>
      </c>
      <c r="Y1014" s="41">
        <f t="shared" si="294"/>
        <v>0</v>
      </c>
      <c r="Z1014" s="130">
        <f t="shared" si="295"/>
        <v>0</v>
      </c>
      <c r="AE1014" s="41"/>
      <c r="AF1014" s="41"/>
      <c r="AG1014" s="41"/>
      <c r="AH1014" s="41"/>
      <c r="AJ1014" s="281" t="e">
        <f t="shared" si="296"/>
        <v>#N/A</v>
      </c>
    </row>
    <row r="1015" spans="1:36" ht="19.5" hidden="1" customHeight="1" outlineLevel="2">
      <c r="A1015" s="45" t="s">
        <v>3074</v>
      </c>
      <c r="B1015" s="121" t="s">
        <v>1257</v>
      </c>
      <c r="C1015" s="41">
        <f t="shared" si="286"/>
        <v>1730</v>
      </c>
      <c r="D1015" s="41">
        <f t="shared" si="286"/>
        <v>0</v>
      </c>
      <c r="E1015" s="41">
        <f t="shared" si="286"/>
        <v>0</v>
      </c>
      <c r="F1015" s="41">
        <f t="shared" si="287"/>
        <v>1730</v>
      </c>
      <c r="G1015" s="41">
        <f t="shared" si="288"/>
        <v>0</v>
      </c>
      <c r="H1015" s="130">
        <f t="shared" si="289"/>
        <v>0</v>
      </c>
      <c r="I1015" s="41">
        <v>1730</v>
      </c>
      <c r="J1015" s="41"/>
      <c r="K1015" s="41">
        <f t="shared" si="300"/>
        <v>0</v>
      </c>
      <c r="L1015" s="41">
        <f t="shared" si="285"/>
        <v>1730</v>
      </c>
      <c r="M1015" s="41">
        <f t="shared" si="290"/>
        <v>0</v>
      </c>
      <c r="N1015" s="130">
        <f t="shared" si="291"/>
        <v>0</v>
      </c>
      <c r="O1015" s="41"/>
      <c r="P1015" s="41"/>
      <c r="Q1015" s="41"/>
      <c r="R1015" s="41"/>
      <c r="S1015" s="41">
        <f t="shared" si="292"/>
        <v>0</v>
      </c>
      <c r="T1015" s="130">
        <f t="shared" si="293"/>
        <v>0</v>
      </c>
      <c r="U1015" s="41">
        <v>0</v>
      </c>
      <c r="V1015" s="41"/>
      <c r="W1015" s="41"/>
      <c r="X1015" s="41">
        <v>0</v>
      </c>
      <c r="Y1015" s="41">
        <f t="shared" si="294"/>
        <v>0</v>
      </c>
      <c r="Z1015" s="130">
        <f t="shared" si="295"/>
        <v>0</v>
      </c>
      <c r="AE1015" s="41"/>
      <c r="AF1015" s="41"/>
      <c r="AG1015" s="41"/>
      <c r="AH1015" s="41"/>
      <c r="AJ1015" s="281" t="e">
        <f t="shared" si="296"/>
        <v>#N/A</v>
      </c>
    </row>
    <row r="1016" spans="1:36" ht="19.5" hidden="1" customHeight="1" outlineLevel="1" collapsed="1">
      <c r="A1016" s="43" t="s">
        <v>3075</v>
      </c>
      <c r="B1016" s="121" t="s">
        <v>1258</v>
      </c>
      <c r="C1016" s="44">
        <f t="shared" si="286"/>
        <v>62</v>
      </c>
      <c r="D1016" s="44">
        <f t="shared" si="286"/>
        <v>0</v>
      </c>
      <c r="E1016" s="44">
        <f t="shared" si="286"/>
        <v>0</v>
      </c>
      <c r="F1016" s="44">
        <f t="shared" si="287"/>
        <v>62</v>
      </c>
      <c r="G1016" s="44">
        <f t="shared" si="288"/>
        <v>0</v>
      </c>
      <c r="H1016" s="131">
        <f t="shared" si="289"/>
        <v>0</v>
      </c>
      <c r="I1016" s="44">
        <f>SUM(I1017:I1022)</f>
        <v>62</v>
      </c>
      <c r="J1016" s="44">
        <f>SUM(J1017:J1022)</f>
        <v>0</v>
      </c>
      <c r="K1016" s="44">
        <f>SUM(K1017:K1022)</f>
        <v>0</v>
      </c>
      <c r="L1016" s="44">
        <f t="shared" si="285"/>
        <v>62</v>
      </c>
      <c r="M1016" s="44">
        <f t="shared" si="290"/>
        <v>0</v>
      </c>
      <c r="N1016" s="131">
        <f t="shared" si="291"/>
        <v>0</v>
      </c>
      <c r="O1016" s="44">
        <f>SUM(O1017:O1022)</f>
        <v>0</v>
      </c>
      <c r="P1016" s="44">
        <f>SUM(P1017:P1022)</f>
        <v>0</v>
      </c>
      <c r="Q1016" s="44">
        <f>SUM(Q1017:Q1022)</f>
        <v>0</v>
      </c>
      <c r="R1016" s="44">
        <f>SUM(R1017:R1022)</f>
        <v>0</v>
      </c>
      <c r="S1016" s="44">
        <f t="shared" si="292"/>
        <v>0</v>
      </c>
      <c r="T1016" s="131">
        <f t="shared" si="293"/>
        <v>0</v>
      </c>
      <c r="U1016" s="44">
        <f>SUM(U1017:U1022)</f>
        <v>0</v>
      </c>
      <c r="V1016" s="44">
        <f>SUM(V1017:V1022)</f>
        <v>0</v>
      </c>
      <c r="W1016" s="44">
        <f>SUM(W1017:W1022)</f>
        <v>0</v>
      </c>
      <c r="X1016" s="44">
        <f>SUM(X1017:X1022)</f>
        <v>0</v>
      </c>
      <c r="Y1016" s="44">
        <f t="shared" si="294"/>
        <v>0</v>
      </c>
      <c r="Z1016" s="131">
        <f t="shared" si="295"/>
        <v>0</v>
      </c>
      <c r="AE1016" s="44">
        <f>SUM(AE1017:AE1022)</f>
        <v>0</v>
      </c>
      <c r="AF1016" s="44">
        <f>SUM(AF1017:AF1022)</f>
        <v>0</v>
      </c>
      <c r="AG1016" s="44">
        <f>SUM(AG1017:AG1022)</f>
        <v>0</v>
      </c>
      <c r="AH1016" s="44">
        <f>SUM(AH1017:AH1022)</f>
        <v>0</v>
      </c>
      <c r="AJ1016" s="281" t="e">
        <f t="shared" si="296"/>
        <v>#N/A</v>
      </c>
    </row>
    <row r="1017" spans="1:36" ht="19.5" hidden="1" customHeight="1" outlineLevel="2">
      <c r="A1017" s="45" t="s">
        <v>3076</v>
      </c>
      <c r="B1017" s="121" t="s">
        <v>706</v>
      </c>
      <c r="C1017" s="41">
        <f t="shared" si="286"/>
        <v>0</v>
      </c>
      <c r="D1017" s="41">
        <f t="shared" si="286"/>
        <v>0</v>
      </c>
      <c r="E1017" s="41">
        <f t="shared" si="286"/>
        <v>0</v>
      </c>
      <c r="F1017" s="41">
        <f t="shared" si="287"/>
        <v>0</v>
      </c>
      <c r="G1017" s="41">
        <f t="shared" si="288"/>
        <v>0</v>
      </c>
      <c r="H1017" s="130">
        <f t="shared" si="289"/>
        <v>0</v>
      </c>
      <c r="I1017" s="41"/>
      <c r="J1017" s="41"/>
      <c r="K1017" s="41">
        <f t="shared" ref="K1017:K1022" si="301">SUM(AE1017:AH1017)</f>
        <v>0</v>
      </c>
      <c r="L1017" s="41">
        <f t="shared" si="285"/>
        <v>0</v>
      </c>
      <c r="M1017" s="41">
        <f t="shared" si="290"/>
        <v>0</v>
      </c>
      <c r="N1017" s="130">
        <f t="shared" si="291"/>
        <v>0</v>
      </c>
      <c r="O1017" s="41"/>
      <c r="P1017" s="41"/>
      <c r="Q1017" s="41"/>
      <c r="R1017" s="41"/>
      <c r="S1017" s="41">
        <f t="shared" si="292"/>
        <v>0</v>
      </c>
      <c r="T1017" s="130">
        <f t="shared" si="293"/>
        <v>0</v>
      </c>
      <c r="U1017" s="41"/>
      <c r="V1017" s="41"/>
      <c r="W1017" s="41"/>
      <c r="X1017" s="41"/>
      <c r="Y1017" s="41">
        <f t="shared" si="294"/>
        <v>0</v>
      </c>
      <c r="Z1017" s="130">
        <f t="shared" si="295"/>
        <v>0</v>
      </c>
      <c r="AE1017" s="41"/>
      <c r="AF1017" s="41"/>
      <c r="AG1017" s="41"/>
      <c r="AH1017" s="41"/>
      <c r="AJ1017" s="281" t="e">
        <f t="shared" si="296"/>
        <v>#N/A</v>
      </c>
    </row>
    <row r="1018" spans="1:36" ht="19.5" hidden="1" customHeight="1" outlineLevel="2">
      <c r="A1018" s="45" t="s">
        <v>3077</v>
      </c>
      <c r="B1018" s="121" t="s">
        <v>718</v>
      </c>
      <c r="C1018" s="41">
        <f t="shared" si="286"/>
        <v>0</v>
      </c>
      <c r="D1018" s="41">
        <f t="shared" si="286"/>
        <v>0</v>
      </c>
      <c r="E1018" s="41">
        <f t="shared" si="286"/>
        <v>0</v>
      </c>
      <c r="F1018" s="41">
        <f t="shared" si="287"/>
        <v>0</v>
      </c>
      <c r="G1018" s="41">
        <f t="shared" si="288"/>
        <v>0</v>
      </c>
      <c r="H1018" s="130">
        <f t="shared" si="289"/>
        <v>0</v>
      </c>
      <c r="I1018" s="41"/>
      <c r="J1018" s="41"/>
      <c r="K1018" s="41">
        <f t="shared" si="301"/>
        <v>0</v>
      </c>
      <c r="L1018" s="41">
        <f t="shared" si="285"/>
        <v>0</v>
      </c>
      <c r="M1018" s="41">
        <f t="shared" si="290"/>
        <v>0</v>
      </c>
      <c r="N1018" s="130">
        <f t="shared" si="291"/>
        <v>0</v>
      </c>
      <c r="O1018" s="41"/>
      <c r="P1018" s="41"/>
      <c r="Q1018" s="41"/>
      <c r="R1018" s="41"/>
      <c r="S1018" s="41">
        <f t="shared" si="292"/>
        <v>0</v>
      </c>
      <c r="T1018" s="130">
        <f t="shared" si="293"/>
        <v>0</v>
      </c>
      <c r="U1018" s="41"/>
      <c r="V1018" s="41"/>
      <c r="W1018" s="41"/>
      <c r="X1018" s="41"/>
      <c r="Y1018" s="41">
        <f t="shared" si="294"/>
        <v>0</v>
      </c>
      <c r="Z1018" s="130">
        <f t="shared" si="295"/>
        <v>0</v>
      </c>
      <c r="AE1018" s="41"/>
      <c r="AF1018" s="41"/>
      <c r="AG1018" s="41"/>
      <c r="AH1018" s="41"/>
      <c r="AJ1018" s="281" t="e">
        <f t="shared" si="296"/>
        <v>#N/A</v>
      </c>
    </row>
    <row r="1019" spans="1:36" ht="19.5" hidden="1" customHeight="1" outlineLevel="2">
      <c r="A1019" s="45" t="s">
        <v>3078</v>
      </c>
      <c r="B1019" s="121" t="s">
        <v>719</v>
      </c>
      <c r="C1019" s="41">
        <f t="shared" si="286"/>
        <v>0</v>
      </c>
      <c r="D1019" s="41">
        <f t="shared" si="286"/>
        <v>0</v>
      </c>
      <c r="E1019" s="41">
        <f t="shared" si="286"/>
        <v>0</v>
      </c>
      <c r="F1019" s="41">
        <f t="shared" si="287"/>
        <v>0</v>
      </c>
      <c r="G1019" s="41">
        <f t="shared" si="288"/>
        <v>0</v>
      </c>
      <c r="H1019" s="130">
        <f t="shared" si="289"/>
        <v>0</v>
      </c>
      <c r="I1019" s="41"/>
      <c r="J1019" s="41"/>
      <c r="K1019" s="41">
        <f t="shared" si="301"/>
        <v>0</v>
      </c>
      <c r="L1019" s="41">
        <f t="shared" si="285"/>
        <v>0</v>
      </c>
      <c r="M1019" s="41">
        <f t="shared" si="290"/>
        <v>0</v>
      </c>
      <c r="N1019" s="130">
        <f t="shared" si="291"/>
        <v>0</v>
      </c>
      <c r="O1019" s="41"/>
      <c r="P1019" s="41"/>
      <c r="Q1019" s="41"/>
      <c r="R1019" s="41"/>
      <c r="S1019" s="41">
        <f t="shared" si="292"/>
        <v>0</v>
      </c>
      <c r="T1019" s="130">
        <f t="shared" si="293"/>
        <v>0</v>
      </c>
      <c r="U1019" s="41"/>
      <c r="V1019" s="41"/>
      <c r="W1019" s="41"/>
      <c r="X1019" s="41"/>
      <c r="Y1019" s="41">
        <f t="shared" si="294"/>
        <v>0</v>
      </c>
      <c r="Z1019" s="130">
        <f t="shared" si="295"/>
        <v>0</v>
      </c>
      <c r="AE1019" s="41"/>
      <c r="AF1019" s="41"/>
      <c r="AG1019" s="41"/>
      <c r="AH1019" s="41"/>
      <c r="AJ1019" s="281" t="e">
        <f t="shared" si="296"/>
        <v>#N/A</v>
      </c>
    </row>
    <row r="1020" spans="1:36" ht="19.5" hidden="1" customHeight="1" outlineLevel="2">
      <c r="A1020" s="45" t="s">
        <v>3079</v>
      </c>
      <c r="B1020" s="121" t="s">
        <v>1244</v>
      </c>
      <c r="C1020" s="41">
        <f t="shared" si="286"/>
        <v>0</v>
      </c>
      <c r="D1020" s="41">
        <f t="shared" si="286"/>
        <v>0</v>
      </c>
      <c r="E1020" s="41">
        <f t="shared" si="286"/>
        <v>0</v>
      </c>
      <c r="F1020" s="41">
        <f t="shared" si="287"/>
        <v>0</v>
      </c>
      <c r="G1020" s="41">
        <f t="shared" si="288"/>
        <v>0</v>
      </c>
      <c r="H1020" s="130">
        <f t="shared" si="289"/>
        <v>0</v>
      </c>
      <c r="I1020" s="41"/>
      <c r="J1020" s="41"/>
      <c r="K1020" s="41">
        <f t="shared" si="301"/>
        <v>0</v>
      </c>
      <c r="L1020" s="41">
        <f t="shared" si="285"/>
        <v>0</v>
      </c>
      <c r="M1020" s="41">
        <f t="shared" si="290"/>
        <v>0</v>
      </c>
      <c r="N1020" s="130">
        <f t="shared" si="291"/>
        <v>0</v>
      </c>
      <c r="O1020" s="41"/>
      <c r="P1020" s="41"/>
      <c r="Q1020" s="41"/>
      <c r="R1020" s="41"/>
      <c r="S1020" s="41">
        <f t="shared" si="292"/>
        <v>0</v>
      </c>
      <c r="T1020" s="130">
        <f t="shared" si="293"/>
        <v>0</v>
      </c>
      <c r="U1020" s="41"/>
      <c r="V1020" s="41"/>
      <c r="W1020" s="41"/>
      <c r="X1020" s="41"/>
      <c r="Y1020" s="41">
        <f t="shared" si="294"/>
        <v>0</v>
      </c>
      <c r="Z1020" s="130">
        <f t="shared" si="295"/>
        <v>0</v>
      </c>
      <c r="AE1020" s="41"/>
      <c r="AF1020" s="41"/>
      <c r="AG1020" s="41"/>
      <c r="AH1020" s="41"/>
      <c r="AJ1020" s="281" t="e">
        <f t="shared" si="296"/>
        <v>#N/A</v>
      </c>
    </row>
    <row r="1021" spans="1:36" ht="19.5" hidden="1" customHeight="1" outlineLevel="2">
      <c r="A1021" s="45" t="s">
        <v>3080</v>
      </c>
      <c r="B1021" s="121" t="s">
        <v>1259</v>
      </c>
      <c r="C1021" s="41">
        <f t="shared" si="286"/>
        <v>0</v>
      </c>
      <c r="D1021" s="41">
        <f t="shared" si="286"/>
        <v>0</v>
      </c>
      <c r="E1021" s="41">
        <f t="shared" si="286"/>
        <v>0</v>
      </c>
      <c r="F1021" s="41">
        <f t="shared" si="287"/>
        <v>0</v>
      </c>
      <c r="G1021" s="41">
        <f t="shared" si="288"/>
        <v>0</v>
      </c>
      <c r="H1021" s="130">
        <f t="shared" si="289"/>
        <v>0</v>
      </c>
      <c r="I1021" s="41"/>
      <c r="J1021" s="41"/>
      <c r="K1021" s="41">
        <f t="shared" si="301"/>
        <v>0</v>
      </c>
      <c r="L1021" s="41">
        <f t="shared" si="285"/>
        <v>0</v>
      </c>
      <c r="M1021" s="41">
        <f t="shared" si="290"/>
        <v>0</v>
      </c>
      <c r="N1021" s="130">
        <f t="shared" si="291"/>
        <v>0</v>
      </c>
      <c r="O1021" s="41"/>
      <c r="P1021" s="41"/>
      <c r="Q1021" s="41"/>
      <c r="R1021" s="41"/>
      <c r="S1021" s="41">
        <f t="shared" si="292"/>
        <v>0</v>
      </c>
      <c r="T1021" s="130">
        <f t="shared" si="293"/>
        <v>0</v>
      </c>
      <c r="U1021" s="41"/>
      <c r="V1021" s="41"/>
      <c r="W1021" s="41"/>
      <c r="X1021" s="41"/>
      <c r="Y1021" s="41">
        <f t="shared" si="294"/>
        <v>0</v>
      </c>
      <c r="Z1021" s="130">
        <f t="shared" si="295"/>
        <v>0</v>
      </c>
      <c r="AE1021" s="41"/>
      <c r="AF1021" s="41"/>
      <c r="AG1021" s="41"/>
      <c r="AH1021" s="41"/>
      <c r="AJ1021" s="281" t="e">
        <f t="shared" si="296"/>
        <v>#N/A</v>
      </c>
    </row>
    <row r="1022" spans="1:36" ht="19.5" hidden="1" customHeight="1" outlineLevel="2">
      <c r="A1022" s="45" t="s">
        <v>3081</v>
      </c>
      <c r="B1022" s="121" t="s">
        <v>1260</v>
      </c>
      <c r="C1022" s="41">
        <f t="shared" si="286"/>
        <v>62</v>
      </c>
      <c r="D1022" s="41">
        <f t="shared" si="286"/>
        <v>0</v>
      </c>
      <c r="E1022" s="41">
        <f t="shared" si="286"/>
        <v>0</v>
      </c>
      <c r="F1022" s="41">
        <f t="shared" si="287"/>
        <v>62</v>
      </c>
      <c r="G1022" s="41">
        <f t="shared" si="288"/>
        <v>0</v>
      </c>
      <c r="H1022" s="130">
        <f t="shared" si="289"/>
        <v>0</v>
      </c>
      <c r="I1022" s="41">
        <v>62</v>
      </c>
      <c r="J1022" s="41"/>
      <c r="K1022" s="41">
        <f t="shared" si="301"/>
        <v>0</v>
      </c>
      <c r="L1022" s="41">
        <f t="shared" si="285"/>
        <v>62</v>
      </c>
      <c r="M1022" s="41">
        <f t="shared" si="290"/>
        <v>0</v>
      </c>
      <c r="N1022" s="130">
        <f t="shared" si="291"/>
        <v>0</v>
      </c>
      <c r="O1022" s="41"/>
      <c r="P1022" s="41"/>
      <c r="Q1022" s="41"/>
      <c r="R1022" s="41"/>
      <c r="S1022" s="41">
        <f t="shared" si="292"/>
        <v>0</v>
      </c>
      <c r="T1022" s="130">
        <f t="shared" si="293"/>
        <v>0</v>
      </c>
      <c r="U1022" s="41"/>
      <c r="V1022" s="41"/>
      <c r="W1022" s="41"/>
      <c r="X1022" s="41"/>
      <c r="Y1022" s="41">
        <f t="shared" si="294"/>
        <v>0</v>
      </c>
      <c r="Z1022" s="130">
        <f t="shared" si="295"/>
        <v>0</v>
      </c>
      <c r="AE1022" s="41"/>
      <c r="AF1022" s="41"/>
      <c r="AG1022" s="41"/>
      <c r="AH1022" s="41"/>
      <c r="AJ1022" s="281" t="e">
        <f t="shared" si="296"/>
        <v>#N/A</v>
      </c>
    </row>
    <row r="1023" spans="1:36" ht="19.5" hidden="1" customHeight="1" outlineLevel="1" collapsed="1">
      <c r="A1023" s="43" t="s">
        <v>3082</v>
      </c>
      <c r="B1023" s="121" t="s">
        <v>1261</v>
      </c>
      <c r="C1023" s="44">
        <f t="shared" si="286"/>
        <v>16000</v>
      </c>
      <c r="D1023" s="44">
        <f t="shared" si="286"/>
        <v>0</v>
      </c>
      <c r="E1023" s="44">
        <f t="shared" si="286"/>
        <v>0</v>
      </c>
      <c r="F1023" s="44">
        <f t="shared" si="287"/>
        <v>16000</v>
      </c>
      <c r="G1023" s="44">
        <f t="shared" si="288"/>
        <v>0</v>
      </c>
      <c r="H1023" s="131">
        <f t="shared" si="289"/>
        <v>0</v>
      </c>
      <c r="I1023" s="44">
        <f>SUM(I1024:I1027)</f>
        <v>16000</v>
      </c>
      <c r="J1023" s="44">
        <f>SUM(J1024:J1027)</f>
        <v>0</v>
      </c>
      <c r="K1023" s="44">
        <f>SUM(K1024:K1027)</f>
        <v>0</v>
      </c>
      <c r="L1023" s="44">
        <f t="shared" si="285"/>
        <v>16000</v>
      </c>
      <c r="M1023" s="44">
        <f t="shared" si="290"/>
        <v>0</v>
      </c>
      <c r="N1023" s="131">
        <f t="shared" si="291"/>
        <v>0</v>
      </c>
      <c r="O1023" s="44">
        <f>SUM(O1024:O1027)</f>
        <v>0</v>
      </c>
      <c r="P1023" s="44">
        <f>SUM(P1024:P1027)</f>
        <v>0</v>
      </c>
      <c r="Q1023" s="44">
        <f>SUM(Q1024:Q1027)</f>
        <v>0</v>
      </c>
      <c r="R1023" s="44">
        <f>SUM(R1024:R1027)</f>
        <v>0</v>
      </c>
      <c r="S1023" s="44">
        <f t="shared" si="292"/>
        <v>0</v>
      </c>
      <c r="T1023" s="131">
        <f t="shared" si="293"/>
        <v>0</v>
      </c>
      <c r="U1023" s="44">
        <f>SUM(U1024:U1027)</f>
        <v>0</v>
      </c>
      <c r="V1023" s="44">
        <f>SUM(V1024:V1027)</f>
        <v>0</v>
      </c>
      <c r="W1023" s="44">
        <f>SUM(W1024:W1027)</f>
        <v>0</v>
      </c>
      <c r="X1023" s="44">
        <f>SUM(X1024:X1027)</f>
        <v>0</v>
      </c>
      <c r="Y1023" s="44">
        <f t="shared" si="294"/>
        <v>0</v>
      </c>
      <c r="Z1023" s="131">
        <f t="shared" si="295"/>
        <v>0</v>
      </c>
      <c r="AE1023" s="44">
        <f>SUM(AE1024:AE1027)</f>
        <v>0</v>
      </c>
      <c r="AF1023" s="44">
        <f>SUM(AF1024:AF1027)</f>
        <v>0</v>
      </c>
      <c r="AG1023" s="44">
        <f>SUM(AG1024:AG1027)</f>
        <v>0</v>
      </c>
      <c r="AH1023" s="44">
        <f>SUM(AH1024:AH1027)</f>
        <v>0</v>
      </c>
      <c r="AJ1023" s="281" t="e">
        <f t="shared" si="296"/>
        <v>#N/A</v>
      </c>
    </row>
    <row r="1024" spans="1:36" ht="19.5" hidden="1" customHeight="1" outlineLevel="2">
      <c r="A1024" s="45" t="s">
        <v>3083</v>
      </c>
      <c r="B1024" s="121" t="s">
        <v>1262</v>
      </c>
      <c r="C1024" s="41">
        <f t="shared" si="286"/>
        <v>16000</v>
      </c>
      <c r="D1024" s="41">
        <f t="shared" si="286"/>
        <v>0</v>
      </c>
      <c r="E1024" s="41">
        <f t="shared" si="286"/>
        <v>0</v>
      </c>
      <c r="F1024" s="41">
        <f t="shared" si="287"/>
        <v>16000</v>
      </c>
      <c r="G1024" s="41">
        <f t="shared" si="288"/>
        <v>0</v>
      </c>
      <c r="H1024" s="130">
        <f t="shared" si="289"/>
        <v>0</v>
      </c>
      <c r="I1024" s="41">
        <v>16000</v>
      </c>
      <c r="J1024" s="41"/>
      <c r="K1024" s="41">
        <f t="shared" ref="K1024:K1027" si="302">SUM(AE1024:AH1024)</f>
        <v>0</v>
      </c>
      <c r="L1024" s="41">
        <f t="shared" si="285"/>
        <v>16000</v>
      </c>
      <c r="M1024" s="41">
        <f t="shared" si="290"/>
        <v>0</v>
      </c>
      <c r="N1024" s="130">
        <f t="shared" si="291"/>
        <v>0</v>
      </c>
      <c r="O1024" s="41"/>
      <c r="P1024" s="41"/>
      <c r="Q1024" s="41"/>
      <c r="R1024" s="41"/>
      <c r="S1024" s="41">
        <f t="shared" si="292"/>
        <v>0</v>
      </c>
      <c r="T1024" s="130">
        <f t="shared" si="293"/>
        <v>0</v>
      </c>
      <c r="U1024" s="41"/>
      <c r="V1024" s="41"/>
      <c r="W1024" s="41"/>
      <c r="X1024" s="41"/>
      <c r="Y1024" s="41">
        <f t="shared" si="294"/>
        <v>0</v>
      </c>
      <c r="Z1024" s="130">
        <f t="shared" si="295"/>
        <v>0</v>
      </c>
      <c r="AE1024" s="41"/>
      <c r="AF1024" s="41"/>
      <c r="AG1024" s="41"/>
      <c r="AH1024" s="41"/>
      <c r="AJ1024" s="281" t="e">
        <f t="shared" si="296"/>
        <v>#N/A</v>
      </c>
    </row>
    <row r="1025" spans="1:36" ht="19.5" hidden="1" customHeight="1" outlineLevel="2">
      <c r="A1025" s="45" t="s">
        <v>3084</v>
      </c>
      <c r="B1025" s="121" t="s">
        <v>1263</v>
      </c>
      <c r="C1025" s="41">
        <f t="shared" si="286"/>
        <v>0</v>
      </c>
      <c r="D1025" s="41">
        <f t="shared" si="286"/>
        <v>0</v>
      </c>
      <c r="E1025" s="41">
        <f t="shared" si="286"/>
        <v>0</v>
      </c>
      <c r="F1025" s="41">
        <f t="shared" si="287"/>
        <v>0</v>
      </c>
      <c r="G1025" s="41">
        <f t="shared" si="288"/>
        <v>0</v>
      </c>
      <c r="H1025" s="130">
        <f t="shared" si="289"/>
        <v>0</v>
      </c>
      <c r="I1025" s="41">
        <v>0</v>
      </c>
      <c r="J1025" s="41"/>
      <c r="K1025" s="41">
        <f t="shared" si="302"/>
        <v>0</v>
      </c>
      <c r="L1025" s="41">
        <f t="shared" si="285"/>
        <v>0</v>
      </c>
      <c r="M1025" s="41">
        <f t="shared" si="290"/>
        <v>0</v>
      </c>
      <c r="N1025" s="130">
        <f t="shared" si="291"/>
        <v>0</v>
      </c>
      <c r="O1025" s="41"/>
      <c r="P1025" s="41"/>
      <c r="Q1025" s="41"/>
      <c r="R1025" s="41"/>
      <c r="S1025" s="41">
        <f t="shared" si="292"/>
        <v>0</v>
      </c>
      <c r="T1025" s="130">
        <f t="shared" si="293"/>
        <v>0</v>
      </c>
      <c r="U1025" s="41"/>
      <c r="V1025" s="41"/>
      <c r="W1025" s="41"/>
      <c r="X1025" s="41"/>
      <c r="Y1025" s="41">
        <f t="shared" si="294"/>
        <v>0</v>
      </c>
      <c r="Z1025" s="130">
        <f t="shared" si="295"/>
        <v>0</v>
      </c>
      <c r="AE1025" s="41"/>
      <c r="AF1025" s="41"/>
      <c r="AG1025" s="41"/>
      <c r="AH1025" s="41"/>
      <c r="AJ1025" s="281" t="e">
        <f t="shared" si="296"/>
        <v>#N/A</v>
      </c>
    </row>
    <row r="1026" spans="1:36" ht="19.5" hidden="1" customHeight="1" outlineLevel="2">
      <c r="A1026" s="45" t="s">
        <v>3085</v>
      </c>
      <c r="B1026" s="121" t="s">
        <v>1264</v>
      </c>
      <c r="C1026" s="41">
        <f t="shared" si="286"/>
        <v>0</v>
      </c>
      <c r="D1026" s="41">
        <f t="shared" si="286"/>
        <v>0</v>
      </c>
      <c r="E1026" s="41">
        <f t="shared" si="286"/>
        <v>0</v>
      </c>
      <c r="F1026" s="41">
        <f t="shared" si="287"/>
        <v>0</v>
      </c>
      <c r="G1026" s="41">
        <f t="shared" si="288"/>
        <v>0</v>
      </c>
      <c r="H1026" s="130">
        <f t="shared" si="289"/>
        <v>0</v>
      </c>
      <c r="I1026" s="41">
        <v>0</v>
      </c>
      <c r="J1026" s="41"/>
      <c r="K1026" s="41">
        <f t="shared" si="302"/>
        <v>0</v>
      </c>
      <c r="L1026" s="41">
        <f t="shared" si="285"/>
        <v>0</v>
      </c>
      <c r="M1026" s="41">
        <f t="shared" si="290"/>
        <v>0</v>
      </c>
      <c r="N1026" s="130">
        <f t="shared" si="291"/>
        <v>0</v>
      </c>
      <c r="O1026" s="41"/>
      <c r="P1026" s="41"/>
      <c r="Q1026" s="41"/>
      <c r="R1026" s="41"/>
      <c r="S1026" s="41">
        <f t="shared" si="292"/>
        <v>0</v>
      </c>
      <c r="T1026" s="130">
        <f t="shared" si="293"/>
        <v>0</v>
      </c>
      <c r="U1026" s="41"/>
      <c r="V1026" s="41"/>
      <c r="W1026" s="41"/>
      <c r="X1026" s="41"/>
      <c r="Y1026" s="41">
        <f t="shared" si="294"/>
        <v>0</v>
      </c>
      <c r="Z1026" s="130">
        <f t="shared" si="295"/>
        <v>0</v>
      </c>
      <c r="AE1026" s="41"/>
      <c r="AF1026" s="41"/>
      <c r="AG1026" s="41"/>
      <c r="AH1026" s="41"/>
      <c r="AJ1026" s="281" t="e">
        <f t="shared" si="296"/>
        <v>#N/A</v>
      </c>
    </row>
    <row r="1027" spans="1:36" ht="19.5" hidden="1" customHeight="1" outlineLevel="2">
      <c r="A1027" s="45" t="s">
        <v>3086</v>
      </c>
      <c r="B1027" s="121" t="s">
        <v>1265</v>
      </c>
      <c r="C1027" s="41">
        <f t="shared" si="286"/>
        <v>0</v>
      </c>
      <c r="D1027" s="41">
        <f t="shared" si="286"/>
        <v>0</v>
      </c>
      <c r="E1027" s="41">
        <f t="shared" si="286"/>
        <v>0</v>
      </c>
      <c r="F1027" s="41">
        <f t="shared" si="287"/>
        <v>0</v>
      </c>
      <c r="G1027" s="41">
        <f t="shared" si="288"/>
        <v>0</v>
      </c>
      <c r="H1027" s="130">
        <f t="shared" si="289"/>
        <v>0</v>
      </c>
      <c r="I1027" s="41">
        <v>0</v>
      </c>
      <c r="J1027" s="41"/>
      <c r="K1027" s="41">
        <f t="shared" si="302"/>
        <v>0</v>
      </c>
      <c r="L1027" s="41">
        <f t="shared" si="285"/>
        <v>0</v>
      </c>
      <c r="M1027" s="41">
        <f t="shared" si="290"/>
        <v>0</v>
      </c>
      <c r="N1027" s="130">
        <f t="shared" si="291"/>
        <v>0</v>
      </c>
      <c r="O1027" s="41"/>
      <c r="P1027" s="41"/>
      <c r="Q1027" s="41"/>
      <c r="R1027" s="41"/>
      <c r="S1027" s="41">
        <f t="shared" si="292"/>
        <v>0</v>
      </c>
      <c r="T1027" s="130">
        <f t="shared" si="293"/>
        <v>0</v>
      </c>
      <c r="U1027" s="41"/>
      <c r="V1027" s="41"/>
      <c r="W1027" s="41"/>
      <c r="X1027" s="41"/>
      <c r="Y1027" s="41">
        <f t="shared" si="294"/>
        <v>0</v>
      </c>
      <c r="Z1027" s="130">
        <f t="shared" si="295"/>
        <v>0</v>
      </c>
      <c r="AE1027" s="41"/>
      <c r="AF1027" s="41"/>
      <c r="AG1027" s="41"/>
      <c r="AH1027" s="41"/>
      <c r="AJ1027" s="281" t="e">
        <f t="shared" si="296"/>
        <v>#N/A</v>
      </c>
    </row>
    <row r="1028" spans="1:36" ht="19.5" hidden="1" customHeight="1" outlineLevel="1" collapsed="1">
      <c r="A1028" s="43" t="s">
        <v>3087</v>
      </c>
      <c r="B1028" s="121" t="s">
        <v>1266</v>
      </c>
      <c r="C1028" s="44">
        <f t="shared" si="286"/>
        <v>499</v>
      </c>
      <c r="D1028" s="44">
        <f t="shared" si="286"/>
        <v>0</v>
      </c>
      <c r="E1028" s="44">
        <f t="shared" si="286"/>
        <v>0</v>
      </c>
      <c r="F1028" s="44">
        <f t="shared" si="287"/>
        <v>499</v>
      </c>
      <c r="G1028" s="44">
        <f t="shared" si="288"/>
        <v>0</v>
      </c>
      <c r="H1028" s="131">
        <f t="shared" si="289"/>
        <v>0</v>
      </c>
      <c r="I1028" s="44">
        <f>SUM(I1029:I1030)</f>
        <v>499</v>
      </c>
      <c r="J1028" s="44">
        <f>SUM(J1029:J1030)</f>
        <v>0</v>
      </c>
      <c r="K1028" s="44">
        <f>SUM(K1029:K1030)</f>
        <v>0</v>
      </c>
      <c r="L1028" s="44">
        <f t="shared" si="285"/>
        <v>499</v>
      </c>
      <c r="M1028" s="44">
        <f t="shared" si="290"/>
        <v>0</v>
      </c>
      <c r="N1028" s="131">
        <f t="shared" si="291"/>
        <v>0</v>
      </c>
      <c r="O1028" s="44">
        <f>SUM(O1029:O1030)</f>
        <v>0</v>
      </c>
      <c r="P1028" s="44">
        <f>SUM(P1029:P1030)</f>
        <v>0</v>
      </c>
      <c r="Q1028" s="44">
        <f>SUM(Q1029:Q1030)</f>
        <v>0</v>
      </c>
      <c r="R1028" s="44">
        <f>SUM(R1029:R1030)</f>
        <v>0</v>
      </c>
      <c r="S1028" s="44">
        <f t="shared" si="292"/>
        <v>0</v>
      </c>
      <c r="T1028" s="131">
        <f t="shared" si="293"/>
        <v>0</v>
      </c>
      <c r="U1028" s="44">
        <f>SUM(U1029:U1030)</f>
        <v>0</v>
      </c>
      <c r="V1028" s="44">
        <f>SUM(V1029:V1030)</f>
        <v>0</v>
      </c>
      <c r="W1028" s="44">
        <f>SUM(W1029:W1030)</f>
        <v>0</v>
      </c>
      <c r="X1028" s="44">
        <f>SUM(X1029:X1030)</f>
        <v>0</v>
      </c>
      <c r="Y1028" s="44">
        <f t="shared" si="294"/>
        <v>0</v>
      </c>
      <c r="Z1028" s="131">
        <f t="shared" si="295"/>
        <v>0</v>
      </c>
      <c r="AE1028" s="44">
        <f>SUM(AE1029:AE1030)</f>
        <v>0</v>
      </c>
      <c r="AF1028" s="44">
        <f>SUM(AF1029:AF1030)</f>
        <v>0</v>
      </c>
      <c r="AG1028" s="44">
        <f>SUM(AG1029:AG1030)</f>
        <v>0</v>
      </c>
      <c r="AH1028" s="44">
        <f>SUM(AH1029:AH1030)</f>
        <v>0</v>
      </c>
      <c r="AJ1028" s="281" t="e">
        <f t="shared" si="296"/>
        <v>#N/A</v>
      </c>
    </row>
    <row r="1029" spans="1:36" ht="19.5" hidden="1" customHeight="1" outlineLevel="2">
      <c r="A1029" s="45" t="s">
        <v>3088</v>
      </c>
      <c r="B1029" s="121" t="s">
        <v>1267</v>
      </c>
      <c r="C1029" s="41">
        <f t="shared" si="286"/>
        <v>400</v>
      </c>
      <c r="D1029" s="41">
        <f t="shared" si="286"/>
        <v>0</v>
      </c>
      <c r="E1029" s="41">
        <f t="shared" si="286"/>
        <v>0</v>
      </c>
      <c r="F1029" s="41">
        <f t="shared" si="287"/>
        <v>400</v>
      </c>
      <c r="G1029" s="41">
        <f t="shared" si="288"/>
        <v>0</v>
      </c>
      <c r="H1029" s="130">
        <f t="shared" si="289"/>
        <v>0</v>
      </c>
      <c r="I1029" s="41">
        <v>400</v>
      </c>
      <c r="J1029" s="41"/>
      <c r="K1029" s="41">
        <f t="shared" ref="K1029:K1030" si="303">SUM(AE1029:AH1029)</f>
        <v>0</v>
      </c>
      <c r="L1029" s="41">
        <f t="shared" ref="L1029:L1092" si="304">SUM(I1029:K1029)</f>
        <v>400</v>
      </c>
      <c r="M1029" s="41">
        <f t="shared" si="290"/>
        <v>0</v>
      </c>
      <c r="N1029" s="130">
        <f t="shared" si="291"/>
        <v>0</v>
      </c>
      <c r="O1029" s="41"/>
      <c r="P1029" s="41"/>
      <c r="Q1029" s="41"/>
      <c r="R1029" s="41"/>
      <c r="S1029" s="41">
        <f t="shared" si="292"/>
        <v>0</v>
      </c>
      <c r="T1029" s="130">
        <f t="shared" si="293"/>
        <v>0</v>
      </c>
      <c r="U1029" s="41"/>
      <c r="V1029" s="41"/>
      <c r="W1029" s="41"/>
      <c r="X1029" s="41"/>
      <c r="Y1029" s="41">
        <f t="shared" si="294"/>
        <v>0</v>
      </c>
      <c r="Z1029" s="130">
        <f t="shared" si="295"/>
        <v>0</v>
      </c>
      <c r="AE1029" s="41"/>
      <c r="AF1029" s="41"/>
      <c r="AG1029" s="41"/>
      <c r="AH1029" s="41"/>
      <c r="AJ1029" s="281" t="e">
        <f t="shared" si="296"/>
        <v>#N/A</v>
      </c>
    </row>
    <row r="1030" spans="1:36" ht="19.5" hidden="1" customHeight="1" outlineLevel="2">
      <c r="A1030" s="45" t="s">
        <v>3089</v>
      </c>
      <c r="B1030" s="121" t="s">
        <v>1268</v>
      </c>
      <c r="C1030" s="41">
        <f t="shared" si="286"/>
        <v>99</v>
      </c>
      <c r="D1030" s="41">
        <f t="shared" si="286"/>
        <v>0</v>
      </c>
      <c r="E1030" s="41">
        <f t="shared" si="286"/>
        <v>0</v>
      </c>
      <c r="F1030" s="41">
        <f t="shared" si="287"/>
        <v>99</v>
      </c>
      <c r="G1030" s="41">
        <f t="shared" si="288"/>
        <v>0</v>
      </c>
      <c r="H1030" s="130">
        <f t="shared" si="289"/>
        <v>0</v>
      </c>
      <c r="I1030" s="41">
        <v>99</v>
      </c>
      <c r="J1030" s="41"/>
      <c r="K1030" s="41">
        <f t="shared" si="303"/>
        <v>0</v>
      </c>
      <c r="L1030" s="41">
        <f t="shared" si="304"/>
        <v>99</v>
      </c>
      <c r="M1030" s="41">
        <f t="shared" si="290"/>
        <v>0</v>
      </c>
      <c r="N1030" s="130">
        <f t="shared" si="291"/>
        <v>0</v>
      </c>
      <c r="O1030" s="41"/>
      <c r="P1030" s="41"/>
      <c r="Q1030" s="41"/>
      <c r="R1030" s="41"/>
      <c r="S1030" s="41">
        <f t="shared" si="292"/>
        <v>0</v>
      </c>
      <c r="T1030" s="130">
        <f t="shared" si="293"/>
        <v>0</v>
      </c>
      <c r="U1030" s="41"/>
      <c r="V1030" s="41"/>
      <c r="W1030" s="41"/>
      <c r="X1030" s="41"/>
      <c r="Y1030" s="41">
        <f t="shared" si="294"/>
        <v>0</v>
      </c>
      <c r="Z1030" s="130">
        <f t="shared" si="295"/>
        <v>0</v>
      </c>
      <c r="AE1030" s="41"/>
      <c r="AF1030" s="41"/>
      <c r="AG1030" s="41"/>
      <c r="AH1030" s="41"/>
      <c r="AJ1030" s="281" t="e">
        <f t="shared" si="296"/>
        <v>#N/A</v>
      </c>
    </row>
    <row r="1031" spans="1:36" ht="19.5" customHeight="1" collapsed="1">
      <c r="A1031" s="39" t="s">
        <v>3090</v>
      </c>
      <c r="B1031" s="121" t="s">
        <v>1269</v>
      </c>
      <c r="C1031" s="40">
        <f t="shared" ref="C1031:E1094" si="305">I1031+O1031+U1031</f>
        <v>12447</v>
      </c>
      <c r="D1031" s="40">
        <f t="shared" si="305"/>
        <v>2000</v>
      </c>
      <c r="E1031" s="40">
        <f t="shared" si="305"/>
        <v>-3148</v>
      </c>
      <c r="F1031" s="40">
        <f t="shared" ref="F1031:F1094" si="306">L1031+R1031+X1031</f>
        <v>11299</v>
      </c>
      <c r="G1031" s="40">
        <f t="shared" ref="G1031:G1094" si="307">F1031-C1031</f>
        <v>-1148</v>
      </c>
      <c r="H1031" s="129">
        <f t="shared" ref="H1031:H1094" si="308">IF(C1031=0,0,G1031/C1031*100)</f>
        <v>-9.2231059693098736</v>
      </c>
      <c r="I1031" s="40">
        <f>SUM(I1032,I1042,I1058,I1063,I1077,I1086,I1093,I1100)</f>
        <v>11161</v>
      </c>
      <c r="J1031" s="40">
        <f>SUM(J1032,J1042,J1058,J1063,J1077,J1086,J1093,J1100)</f>
        <v>2000</v>
      </c>
      <c r="K1031" s="40">
        <f>SUM(K1032,K1042,K1058,K1063,K1077,K1086,K1093,K1100)</f>
        <v>-2243</v>
      </c>
      <c r="L1031" s="40">
        <f>SUM(L1032,L1042,L1058,L1063,L1077,L1086,L1093,L1100)</f>
        <v>10918</v>
      </c>
      <c r="M1031" s="40">
        <f t="shared" ref="M1031:M1094" si="309">L1031-I1031</f>
        <v>-243</v>
      </c>
      <c r="N1031" s="129">
        <f t="shared" ref="N1031:N1094" si="310">IF(I1031=0,0,M1031/I1031*100)</f>
        <v>-2.1772242630588656</v>
      </c>
      <c r="O1031" s="40">
        <f>SUM(O1032,O1042,O1058,O1063,O1077,O1086,O1093,O1100)</f>
        <v>40</v>
      </c>
      <c r="P1031" s="40">
        <f>SUM(P1032,P1042,P1058,P1063,P1077,P1086,P1093,P1100)</f>
        <v>0</v>
      </c>
      <c r="Q1031" s="40">
        <f>SUM(Q1032,Q1042,Q1058,Q1063,Q1077,Q1086,Q1093,Q1100)</f>
        <v>-20</v>
      </c>
      <c r="R1031" s="40">
        <f>SUM(R1032,R1042,R1058,R1063,R1077,R1086,R1093,R1100)</f>
        <v>20</v>
      </c>
      <c r="S1031" s="40">
        <f t="shared" ref="S1031:S1094" si="311">R1031-O1031</f>
        <v>-20</v>
      </c>
      <c r="T1031" s="129">
        <f t="shared" ref="T1031:T1094" si="312">IF(O1031=0,0,S1031/O1031*100)</f>
        <v>-50</v>
      </c>
      <c r="U1031" s="40">
        <f>SUM(U1032,U1042,U1058,U1063,U1077,U1086,U1093,U1100)</f>
        <v>1246</v>
      </c>
      <c r="V1031" s="40">
        <f>SUM(V1032,V1042,V1058,V1063,V1077,V1086,V1093,V1100)</f>
        <v>0</v>
      </c>
      <c r="W1031" s="40">
        <f>SUM(W1032,W1042,W1058,W1063,W1077,W1086,W1093,W1100)</f>
        <v>-885</v>
      </c>
      <c r="X1031" s="40">
        <f>SUM(X1032,X1042,X1058,X1063,X1077,X1086,X1093,X1100)</f>
        <v>361</v>
      </c>
      <c r="Y1031" s="40">
        <f t="shared" ref="Y1031:Y1094" si="313">X1031-U1031</f>
        <v>-885</v>
      </c>
      <c r="Z1031" s="129">
        <f t="shared" ref="Z1031:Z1094" si="314">IF(U1031=0,0,Y1031/U1031*100)</f>
        <v>-71.027287319422143</v>
      </c>
      <c r="AE1031" s="40">
        <f>SUM(AE1032,AE1042,AE1058,AE1063,AE1077,AE1086,AE1093,AE1100)</f>
        <v>-2000</v>
      </c>
      <c r="AF1031" s="40">
        <f>SUM(AF1032,AF1042,AF1058,AF1063,AF1077,AF1086,AF1093,AF1100)</f>
        <v>-243</v>
      </c>
      <c r="AG1031" s="40">
        <f>SUM(AG1032,AG1042,AG1058,AG1063,AG1077,AG1086,AG1093,AG1100)</f>
        <v>0</v>
      </c>
      <c r="AH1031" s="40">
        <f>SUM(AH1032,AH1042,AH1058,AH1063,AH1077,AH1086,AH1093,AH1100)</f>
        <v>0</v>
      </c>
      <c r="AJ1031" s="281" t="e">
        <f t="shared" ref="AJ1031:AJ1094" si="315">VLOOKUP($A1031,$A$1374:$F$2703,3,FALSE)</f>
        <v>#N/A</v>
      </c>
    </row>
    <row r="1032" spans="1:36" ht="19.5" hidden="1" customHeight="1" outlineLevel="1" collapsed="1">
      <c r="A1032" s="43" t="s">
        <v>3091</v>
      </c>
      <c r="B1032" s="121" t="s">
        <v>1270</v>
      </c>
      <c r="C1032" s="44">
        <f t="shared" si="305"/>
        <v>12</v>
      </c>
      <c r="D1032" s="44">
        <f t="shared" si="305"/>
        <v>0</v>
      </c>
      <c r="E1032" s="44">
        <f t="shared" si="305"/>
        <v>0</v>
      </c>
      <c r="F1032" s="44">
        <f t="shared" si="306"/>
        <v>12</v>
      </c>
      <c r="G1032" s="44">
        <f t="shared" si="307"/>
        <v>0</v>
      </c>
      <c r="H1032" s="131">
        <f t="shared" si="308"/>
        <v>0</v>
      </c>
      <c r="I1032" s="44">
        <f>SUM(I1033:I1041)</f>
        <v>12</v>
      </c>
      <c r="J1032" s="44">
        <f>SUM(J1033:J1041)</f>
        <v>0</v>
      </c>
      <c r="K1032" s="44">
        <f>SUM(K1033:K1041)</f>
        <v>0</v>
      </c>
      <c r="L1032" s="44">
        <f t="shared" si="304"/>
        <v>12</v>
      </c>
      <c r="M1032" s="44">
        <f t="shared" si="309"/>
        <v>0</v>
      </c>
      <c r="N1032" s="131">
        <f t="shared" si="310"/>
        <v>0</v>
      </c>
      <c r="O1032" s="44">
        <f>SUM(O1033:O1041)</f>
        <v>0</v>
      </c>
      <c r="P1032" s="44">
        <f>SUM(P1033:P1041)</f>
        <v>0</v>
      </c>
      <c r="Q1032" s="44">
        <f>SUM(Q1033:Q1041)</f>
        <v>0</v>
      </c>
      <c r="R1032" s="44">
        <f>SUM(R1033:R1041)</f>
        <v>0</v>
      </c>
      <c r="S1032" s="44">
        <f t="shared" si="311"/>
        <v>0</v>
      </c>
      <c r="T1032" s="131">
        <f t="shared" si="312"/>
        <v>0</v>
      </c>
      <c r="U1032" s="44">
        <f>SUM(U1033:U1041)</f>
        <v>0</v>
      </c>
      <c r="V1032" s="44">
        <f>SUM(V1033:V1041)</f>
        <v>0</v>
      </c>
      <c r="W1032" s="44">
        <f>SUM(W1033:W1041)</f>
        <v>0</v>
      </c>
      <c r="X1032" s="44">
        <f>SUM(X1033:X1041)</f>
        <v>0</v>
      </c>
      <c r="Y1032" s="44">
        <f t="shared" si="313"/>
        <v>0</v>
      </c>
      <c r="Z1032" s="131">
        <f t="shared" si="314"/>
        <v>0</v>
      </c>
      <c r="AE1032" s="44">
        <f>SUM(AE1033:AE1041)</f>
        <v>0</v>
      </c>
      <c r="AF1032" s="44">
        <f>SUM(AF1033:AF1041)</f>
        <v>0</v>
      </c>
      <c r="AG1032" s="44">
        <f>SUM(AG1033:AG1041)</f>
        <v>0</v>
      </c>
      <c r="AH1032" s="44">
        <f>SUM(AH1033:AH1041)</f>
        <v>0</v>
      </c>
      <c r="AJ1032" s="281" t="e">
        <f t="shared" si="315"/>
        <v>#N/A</v>
      </c>
    </row>
    <row r="1033" spans="1:36" ht="19.5" hidden="1" customHeight="1" outlineLevel="2">
      <c r="A1033" s="45" t="s">
        <v>3092</v>
      </c>
      <c r="B1033" s="121" t="s">
        <v>706</v>
      </c>
      <c r="C1033" s="41">
        <f t="shared" si="305"/>
        <v>0</v>
      </c>
      <c r="D1033" s="41">
        <f t="shared" si="305"/>
        <v>0</v>
      </c>
      <c r="E1033" s="41">
        <f t="shared" si="305"/>
        <v>0</v>
      </c>
      <c r="F1033" s="41">
        <f t="shared" si="306"/>
        <v>0</v>
      </c>
      <c r="G1033" s="41">
        <f t="shared" si="307"/>
        <v>0</v>
      </c>
      <c r="H1033" s="130">
        <f t="shared" si="308"/>
        <v>0</v>
      </c>
      <c r="I1033" s="41">
        <v>0</v>
      </c>
      <c r="J1033" s="41"/>
      <c r="K1033" s="41">
        <f t="shared" ref="K1033:K1096" si="316">SUM(AE1033:AH1033)</f>
        <v>0</v>
      </c>
      <c r="L1033" s="41">
        <f t="shared" si="304"/>
        <v>0</v>
      </c>
      <c r="M1033" s="41">
        <f t="shared" si="309"/>
        <v>0</v>
      </c>
      <c r="N1033" s="130">
        <f t="shared" si="310"/>
        <v>0</v>
      </c>
      <c r="O1033" s="41"/>
      <c r="P1033" s="41"/>
      <c r="Q1033" s="41"/>
      <c r="R1033" s="41"/>
      <c r="S1033" s="41">
        <f t="shared" si="311"/>
        <v>0</v>
      </c>
      <c r="T1033" s="130">
        <f t="shared" si="312"/>
        <v>0</v>
      </c>
      <c r="U1033" s="41"/>
      <c r="V1033" s="41"/>
      <c r="W1033" s="41"/>
      <c r="X1033" s="41"/>
      <c r="Y1033" s="41">
        <f t="shared" si="313"/>
        <v>0</v>
      </c>
      <c r="Z1033" s="130">
        <f t="shared" si="314"/>
        <v>0</v>
      </c>
      <c r="AE1033" s="41"/>
      <c r="AF1033" s="41"/>
      <c r="AG1033" s="41"/>
      <c r="AH1033" s="41"/>
      <c r="AJ1033" s="281" t="e">
        <f t="shared" si="315"/>
        <v>#N/A</v>
      </c>
    </row>
    <row r="1034" spans="1:36" ht="19.5" hidden="1" customHeight="1" outlineLevel="2">
      <c r="A1034" s="45" t="s">
        <v>3093</v>
      </c>
      <c r="B1034" s="121" t="s">
        <v>718</v>
      </c>
      <c r="C1034" s="41">
        <f t="shared" si="305"/>
        <v>0</v>
      </c>
      <c r="D1034" s="41">
        <f t="shared" si="305"/>
        <v>0</v>
      </c>
      <c r="E1034" s="41">
        <f t="shared" si="305"/>
        <v>0</v>
      </c>
      <c r="F1034" s="41">
        <f t="shared" si="306"/>
        <v>0</v>
      </c>
      <c r="G1034" s="41">
        <f t="shared" si="307"/>
        <v>0</v>
      </c>
      <c r="H1034" s="130">
        <f t="shared" si="308"/>
        <v>0</v>
      </c>
      <c r="I1034" s="41">
        <v>0</v>
      </c>
      <c r="J1034" s="41"/>
      <c r="K1034" s="41">
        <f t="shared" si="316"/>
        <v>0</v>
      </c>
      <c r="L1034" s="41">
        <f t="shared" si="304"/>
        <v>0</v>
      </c>
      <c r="M1034" s="41">
        <f t="shared" si="309"/>
        <v>0</v>
      </c>
      <c r="N1034" s="130">
        <f t="shared" si="310"/>
        <v>0</v>
      </c>
      <c r="O1034" s="41"/>
      <c r="P1034" s="41"/>
      <c r="Q1034" s="41"/>
      <c r="R1034" s="41"/>
      <c r="S1034" s="41">
        <f t="shared" si="311"/>
        <v>0</v>
      </c>
      <c r="T1034" s="130">
        <f t="shared" si="312"/>
        <v>0</v>
      </c>
      <c r="U1034" s="41"/>
      <c r="V1034" s="41"/>
      <c r="W1034" s="41"/>
      <c r="X1034" s="41"/>
      <c r="Y1034" s="41">
        <f t="shared" si="313"/>
        <v>0</v>
      </c>
      <c r="Z1034" s="130">
        <f t="shared" si="314"/>
        <v>0</v>
      </c>
      <c r="AE1034" s="41"/>
      <c r="AF1034" s="41"/>
      <c r="AG1034" s="41"/>
      <c r="AH1034" s="41"/>
      <c r="AJ1034" s="281" t="e">
        <f t="shared" si="315"/>
        <v>#N/A</v>
      </c>
    </row>
    <row r="1035" spans="1:36" ht="19.5" hidden="1" customHeight="1" outlineLevel="2">
      <c r="A1035" s="45" t="s">
        <v>3094</v>
      </c>
      <c r="B1035" s="121" t="s">
        <v>719</v>
      </c>
      <c r="C1035" s="41">
        <f t="shared" si="305"/>
        <v>0</v>
      </c>
      <c r="D1035" s="41">
        <f t="shared" si="305"/>
        <v>0</v>
      </c>
      <c r="E1035" s="41">
        <f t="shared" si="305"/>
        <v>0</v>
      </c>
      <c r="F1035" s="41">
        <f t="shared" si="306"/>
        <v>0</v>
      </c>
      <c r="G1035" s="41">
        <f t="shared" si="307"/>
        <v>0</v>
      </c>
      <c r="H1035" s="130">
        <f t="shared" si="308"/>
        <v>0</v>
      </c>
      <c r="I1035" s="41">
        <v>0</v>
      </c>
      <c r="J1035" s="41"/>
      <c r="K1035" s="41">
        <f t="shared" si="316"/>
        <v>0</v>
      </c>
      <c r="L1035" s="41">
        <f t="shared" si="304"/>
        <v>0</v>
      </c>
      <c r="M1035" s="41">
        <f t="shared" si="309"/>
        <v>0</v>
      </c>
      <c r="N1035" s="130">
        <f t="shared" si="310"/>
        <v>0</v>
      </c>
      <c r="O1035" s="41"/>
      <c r="P1035" s="41"/>
      <c r="Q1035" s="41"/>
      <c r="R1035" s="41"/>
      <c r="S1035" s="41">
        <f t="shared" si="311"/>
        <v>0</v>
      </c>
      <c r="T1035" s="130">
        <f t="shared" si="312"/>
        <v>0</v>
      </c>
      <c r="U1035" s="41"/>
      <c r="V1035" s="41"/>
      <c r="W1035" s="41"/>
      <c r="X1035" s="41"/>
      <c r="Y1035" s="41">
        <f t="shared" si="313"/>
        <v>0</v>
      </c>
      <c r="Z1035" s="130">
        <f t="shared" si="314"/>
        <v>0</v>
      </c>
      <c r="AE1035" s="41"/>
      <c r="AF1035" s="41"/>
      <c r="AG1035" s="41"/>
      <c r="AH1035" s="41"/>
      <c r="AJ1035" s="281" t="e">
        <f t="shared" si="315"/>
        <v>#N/A</v>
      </c>
    </row>
    <row r="1036" spans="1:36" ht="19.5" hidden="1" customHeight="1" outlineLevel="2">
      <c r="A1036" s="45" t="s">
        <v>3095</v>
      </c>
      <c r="B1036" s="121" t="s">
        <v>1271</v>
      </c>
      <c r="C1036" s="41">
        <f t="shared" si="305"/>
        <v>0</v>
      </c>
      <c r="D1036" s="41">
        <f t="shared" si="305"/>
        <v>0</v>
      </c>
      <c r="E1036" s="41">
        <f t="shared" si="305"/>
        <v>0</v>
      </c>
      <c r="F1036" s="41">
        <f t="shared" si="306"/>
        <v>0</v>
      </c>
      <c r="G1036" s="41">
        <f t="shared" si="307"/>
        <v>0</v>
      </c>
      <c r="H1036" s="130">
        <f t="shared" si="308"/>
        <v>0</v>
      </c>
      <c r="I1036" s="41">
        <v>0</v>
      </c>
      <c r="J1036" s="41"/>
      <c r="K1036" s="41">
        <f t="shared" si="316"/>
        <v>0</v>
      </c>
      <c r="L1036" s="41">
        <f t="shared" si="304"/>
        <v>0</v>
      </c>
      <c r="M1036" s="41">
        <f t="shared" si="309"/>
        <v>0</v>
      </c>
      <c r="N1036" s="130">
        <f t="shared" si="310"/>
        <v>0</v>
      </c>
      <c r="O1036" s="41"/>
      <c r="P1036" s="41"/>
      <c r="Q1036" s="41"/>
      <c r="R1036" s="41"/>
      <c r="S1036" s="41">
        <f t="shared" si="311"/>
        <v>0</v>
      </c>
      <c r="T1036" s="130">
        <f t="shared" si="312"/>
        <v>0</v>
      </c>
      <c r="U1036" s="41"/>
      <c r="V1036" s="41"/>
      <c r="W1036" s="41"/>
      <c r="X1036" s="41"/>
      <c r="Y1036" s="41">
        <f t="shared" si="313"/>
        <v>0</v>
      </c>
      <c r="Z1036" s="130">
        <f t="shared" si="314"/>
        <v>0</v>
      </c>
      <c r="AE1036" s="41"/>
      <c r="AF1036" s="41"/>
      <c r="AG1036" s="41"/>
      <c r="AH1036" s="41"/>
      <c r="AJ1036" s="281" t="e">
        <f t="shared" si="315"/>
        <v>#N/A</v>
      </c>
    </row>
    <row r="1037" spans="1:36" ht="19.5" hidden="1" customHeight="1" outlineLevel="2">
      <c r="A1037" s="45" t="s">
        <v>3096</v>
      </c>
      <c r="B1037" s="121" t="s">
        <v>1272</v>
      </c>
      <c r="C1037" s="41">
        <f t="shared" si="305"/>
        <v>0</v>
      </c>
      <c r="D1037" s="41">
        <f t="shared" si="305"/>
        <v>0</v>
      </c>
      <c r="E1037" s="41">
        <f t="shared" si="305"/>
        <v>0</v>
      </c>
      <c r="F1037" s="41">
        <f t="shared" si="306"/>
        <v>0</v>
      </c>
      <c r="G1037" s="41">
        <f t="shared" si="307"/>
        <v>0</v>
      </c>
      <c r="H1037" s="130">
        <f t="shared" si="308"/>
        <v>0</v>
      </c>
      <c r="I1037" s="41">
        <v>0</v>
      </c>
      <c r="J1037" s="41"/>
      <c r="K1037" s="41">
        <f t="shared" si="316"/>
        <v>0</v>
      </c>
      <c r="L1037" s="41">
        <f t="shared" si="304"/>
        <v>0</v>
      </c>
      <c r="M1037" s="41">
        <f t="shared" si="309"/>
        <v>0</v>
      </c>
      <c r="N1037" s="130">
        <f t="shared" si="310"/>
        <v>0</v>
      </c>
      <c r="O1037" s="41"/>
      <c r="P1037" s="41"/>
      <c r="Q1037" s="41"/>
      <c r="R1037" s="41"/>
      <c r="S1037" s="41">
        <f t="shared" si="311"/>
        <v>0</v>
      </c>
      <c r="T1037" s="130">
        <f t="shared" si="312"/>
        <v>0</v>
      </c>
      <c r="U1037" s="41"/>
      <c r="V1037" s="41"/>
      <c r="W1037" s="41"/>
      <c r="X1037" s="41"/>
      <c r="Y1037" s="41">
        <f t="shared" si="313"/>
        <v>0</v>
      </c>
      <c r="Z1037" s="130">
        <f t="shared" si="314"/>
        <v>0</v>
      </c>
      <c r="AE1037" s="41"/>
      <c r="AF1037" s="41"/>
      <c r="AG1037" s="41"/>
      <c r="AH1037" s="41"/>
      <c r="AJ1037" s="281" t="e">
        <f t="shared" si="315"/>
        <v>#N/A</v>
      </c>
    </row>
    <row r="1038" spans="1:36" ht="19.5" hidden="1" customHeight="1" outlineLevel="2">
      <c r="A1038" s="45" t="s">
        <v>3097</v>
      </c>
      <c r="B1038" s="121" t="s">
        <v>1273</v>
      </c>
      <c r="C1038" s="41">
        <f t="shared" si="305"/>
        <v>0</v>
      </c>
      <c r="D1038" s="41">
        <f t="shared" si="305"/>
        <v>0</v>
      </c>
      <c r="E1038" s="41">
        <f t="shared" si="305"/>
        <v>0</v>
      </c>
      <c r="F1038" s="41">
        <f t="shared" si="306"/>
        <v>0</v>
      </c>
      <c r="G1038" s="41">
        <f t="shared" si="307"/>
        <v>0</v>
      </c>
      <c r="H1038" s="130">
        <f t="shared" si="308"/>
        <v>0</v>
      </c>
      <c r="I1038" s="41">
        <v>0</v>
      </c>
      <c r="J1038" s="41"/>
      <c r="K1038" s="41">
        <f t="shared" si="316"/>
        <v>0</v>
      </c>
      <c r="L1038" s="41">
        <f t="shared" si="304"/>
        <v>0</v>
      </c>
      <c r="M1038" s="41">
        <f t="shared" si="309"/>
        <v>0</v>
      </c>
      <c r="N1038" s="130">
        <f t="shared" si="310"/>
        <v>0</v>
      </c>
      <c r="O1038" s="41"/>
      <c r="P1038" s="41"/>
      <c r="Q1038" s="41"/>
      <c r="R1038" s="41"/>
      <c r="S1038" s="41">
        <f t="shared" si="311"/>
        <v>0</v>
      </c>
      <c r="T1038" s="130">
        <f t="shared" si="312"/>
        <v>0</v>
      </c>
      <c r="U1038" s="41"/>
      <c r="V1038" s="41"/>
      <c r="W1038" s="41"/>
      <c r="X1038" s="41"/>
      <c r="Y1038" s="41">
        <f t="shared" si="313"/>
        <v>0</v>
      </c>
      <c r="Z1038" s="130">
        <f t="shared" si="314"/>
        <v>0</v>
      </c>
      <c r="AE1038" s="41"/>
      <c r="AF1038" s="41"/>
      <c r="AG1038" s="41"/>
      <c r="AH1038" s="41"/>
      <c r="AJ1038" s="281" t="e">
        <f t="shared" si="315"/>
        <v>#N/A</v>
      </c>
    </row>
    <row r="1039" spans="1:36" ht="19.5" hidden="1" customHeight="1" outlineLevel="2">
      <c r="A1039" s="45" t="s">
        <v>3098</v>
      </c>
      <c r="B1039" s="121" t="s">
        <v>1274</v>
      </c>
      <c r="C1039" s="41">
        <f t="shared" si="305"/>
        <v>0</v>
      </c>
      <c r="D1039" s="41">
        <f t="shared" si="305"/>
        <v>0</v>
      </c>
      <c r="E1039" s="41">
        <f t="shared" si="305"/>
        <v>0</v>
      </c>
      <c r="F1039" s="41">
        <f t="shared" si="306"/>
        <v>0</v>
      </c>
      <c r="G1039" s="41">
        <f t="shared" si="307"/>
        <v>0</v>
      </c>
      <c r="H1039" s="130">
        <f t="shared" si="308"/>
        <v>0</v>
      </c>
      <c r="I1039" s="41">
        <v>0</v>
      </c>
      <c r="J1039" s="41"/>
      <c r="K1039" s="41">
        <f t="shared" si="316"/>
        <v>0</v>
      </c>
      <c r="L1039" s="41">
        <f t="shared" si="304"/>
        <v>0</v>
      </c>
      <c r="M1039" s="41">
        <f t="shared" si="309"/>
        <v>0</v>
      </c>
      <c r="N1039" s="130">
        <f t="shared" si="310"/>
        <v>0</v>
      </c>
      <c r="O1039" s="41"/>
      <c r="P1039" s="41"/>
      <c r="Q1039" s="41"/>
      <c r="R1039" s="41"/>
      <c r="S1039" s="41">
        <f t="shared" si="311"/>
        <v>0</v>
      </c>
      <c r="T1039" s="130">
        <f t="shared" si="312"/>
        <v>0</v>
      </c>
      <c r="U1039" s="41"/>
      <c r="V1039" s="41"/>
      <c r="W1039" s="41"/>
      <c r="X1039" s="41"/>
      <c r="Y1039" s="41">
        <f t="shared" si="313"/>
        <v>0</v>
      </c>
      <c r="Z1039" s="130">
        <f t="shared" si="314"/>
        <v>0</v>
      </c>
      <c r="AE1039" s="41"/>
      <c r="AF1039" s="41"/>
      <c r="AG1039" s="41"/>
      <c r="AH1039" s="41"/>
      <c r="AJ1039" s="281" t="e">
        <f t="shared" si="315"/>
        <v>#N/A</v>
      </c>
    </row>
    <row r="1040" spans="1:36" ht="19.5" hidden="1" customHeight="1" outlineLevel="2">
      <c r="A1040" s="45" t="s">
        <v>3099</v>
      </c>
      <c r="B1040" s="121" t="s">
        <v>1275</v>
      </c>
      <c r="C1040" s="41">
        <f t="shared" si="305"/>
        <v>0</v>
      </c>
      <c r="D1040" s="41">
        <f t="shared" si="305"/>
        <v>0</v>
      </c>
      <c r="E1040" s="41">
        <f t="shared" si="305"/>
        <v>0</v>
      </c>
      <c r="F1040" s="41">
        <f t="shared" si="306"/>
        <v>0</v>
      </c>
      <c r="G1040" s="41">
        <f t="shared" si="307"/>
        <v>0</v>
      </c>
      <c r="H1040" s="130">
        <f t="shared" si="308"/>
        <v>0</v>
      </c>
      <c r="I1040" s="41">
        <v>0</v>
      </c>
      <c r="J1040" s="41"/>
      <c r="K1040" s="41">
        <f t="shared" si="316"/>
        <v>0</v>
      </c>
      <c r="L1040" s="41">
        <f t="shared" si="304"/>
        <v>0</v>
      </c>
      <c r="M1040" s="41">
        <f t="shared" si="309"/>
        <v>0</v>
      </c>
      <c r="N1040" s="130">
        <f t="shared" si="310"/>
        <v>0</v>
      </c>
      <c r="O1040" s="41"/>
      <c r="P1040" s="41"/>
      <c r="Q1040" s="41"/>
      <c r="R1040" s="41"/>
      <c r="S1040" s="41">
        <f t="shared" si="311"/>
        <v>0</v>
      </c>
      <c r="T1040" s="130">
        <f t="shared" si="312"/>
        <v>0</v>
      </c>
      <c r="U1040" s="41"/>
      <c r="V1040" s="41"/>
      <c r="W1040" s="41"/>
      <c r="X1040" s="41"/>
      <c r="Y1040" s="41">
        <f t="shared" si="313"/>
        <v>0</v>
      </c>
      <c r="Z1040" s="130">
        <f t="shared" si="314"/>
        <v>0</v>
      </c>
      <c r="AE1040" s="41"/>
      <c r="AF1040" s="41"/>
      <c r="AG1040" s="41"/>
      <c r="AH1040" s="41"/>
      <c r="AJ1040" s="281" t="e">
        <f t="shared" si="315"/>
        <v>#N/A</v>
      </c>
    </row>
    <row r="1041" spans="1:36" ht="19.5" hidden="1" customHeight="1" outlineLevel="2">
      <c r="A1041" s="45" t="s">
        <v>3100</v>
      </c>
      <c r="B1041" s="121" t="s">
        <v>1276</v>
      </c>
      <c r="C1041" s="41">
        <f t="shared" si="305"/>
        <v>12</v>
      </c>
      <c r="D1041" s="41">
        <f t="shared" si="305"/>
        <v>0</v>
      </c>
      <c r="E1041" s="41">
        <f t="shared" si="305"/>
        <v>0</v>
      </c>
      <c r="F1041" s="41">
        <f t="shared" si="306"/>
        <v>12</v>
      </c>
      <c r="G1041" s="41">
        <f t="shared" si="307"/>
        <v>0</v>
      </c>
      <c r="H1041" s="130">
        <f t="shared" si="308"/>
        <v>0</v>
      </c>
      <c r="I1041" s="41">
        <v>12</v>
      </c>
      <c r="J1041" s="41"/>
      <c r="K1041" s="41">
        <f t="shared" si="316"/>
        <v>0</v>
      </c>
      <c r="L1041" s="41">
        <f t="shared" si="304"/>
        <v>12</v>
      </c>
      <c r="M1041" s="41">
        <f t="shared" si="309"/>
        <v>0</v>
      </c>
      <c r="N1041" s="130">
        <f t="shared" si="310"/>
        <v>0</v>
      </c>
      <c r="O1041" s="41"/>
      <c r="P1041" s="41"/>
      <c r="Q1041" s="41"/>
      <c r="R1041" s="41"/>
      <c r="S1041" s="41">
        <f t="shared" si="311"/>
        <v>0</v>
      </c>
      <c r="T1041" s="130">
        <f t="shared" si="312"/>
        <v>0</v>
      </c>
      <c r="U1041" s="41"/>
      <c r="V1041" s="41"/>
      <c r="W1041" s="41"/>
      <c r="X1041" s="41"/>
      <c r="Y1041" s="41">
        <f t="shared" si="313"/>
        <v>0</v>
      </c>
      <c r="Z1041" s="130">
        <f t="shared" si="314"/>
        <v>0</v>
      </c>
      <c r="AE1041" s="41"/>
      <c r="AF1041" s="41"/>
      <c r="AG1041" s="41"/>
      <c r="AH1041" s="41"/>
      <c r="AJ1041" s="281" t="e">
        <f t="shared" si="315"/>
        <v>#N/A</v>
      </c>
    </row>
    <row r="1042" spans="1:36" ht="19.5" hidden="1" customHeight="1" outlineLevel="1" collapsed="1">
      <c r="A1042" s="43" t="s">
        <v>3101</v>
      </c>
      <c r="B1042" s="121" t="s">
        <v>1277</v>
      </c>
      <c r="C1042" s="44">
        <f t="shared" si="305"/>
        <v>2099</v>
      </c>
      <c r="D1042" s="44">
        <f t="shared" si="305"/>
        <v>2000</v>
      </c>
      <c r="E1042" s="44">
        <f t="shared" si="305"/>
        <v>-2000</v>
      </c>
      <c r="F1042" s="44">
        <f t="shared" si="306"/>
        <v>2099</v>
      </c>
      <c r="G1042" s="44">
        <f t="shared" si="307"/>
        <v>0</v>
      </c>
      <c r="H1042" s="131">
        <f t="shared" si="308"/>
        <v>0</v>
      </c>
      <c r="I1042" s="44">
        <f>SUM(I1043:I1057)</f>
        <v>2099</v>
      </c>
      <c r="J1042" s="44">
        <f>SUM(J1043:J1057)</f>
        <v>2000</v>
      </c>
      <c r="K1042" s="44">
        <f>SUM(K1043:K1057)</f>
        <v>-2000</v>
      </c>
      <c r="L1042" s="44">
        <f t="shared" si="304"/>
        <v>2099</v>
      </c>
      <c r="M1042" s="44">
        <f t="shared" si="309"/>
        <v>0</v>
      </c>
      <c r="N1042" s="131">
        <f t="shared" si="310"/>
        <v>0</v>
      </c>
      <c r="O1042" s="44">
        <f>SUM(O1043:O1057)</f>
        <v>0</v>
      </c>
      <c r="P1042" s="44">
        <f>SUM(P1043:P1057)</f>
        <v>0</v>
      </c>
      <c r="Q1042" s="44">
        <f>SUM(Q1043:Q1057)</f>
        <v>0</v>
      </c>
      <c r="R1042" s="44">
        <f>SUM(R1043:R1057)</f>
        <v>0</v>
      </c>
      <c r="S1042" s="44">
        <f t="shared" si="311"/>
        <v>0</v>
      </c>
      <c r="T1042" s="131">
        <f t="shared" si="312"/>
        <v>0</v>
      </c>
      <c r="U1042" s="44">
        <f>SUM(U1043:U1057)</f>
        <v>0</v>
      </c>
      <c r="V1042" s="44">
        <f>SUM(V1043:V1057)</f>
        <v>0</v>
      </c>
      <c r="W1042" s="44">
        <f>SUM(W1043:W1057)</f>
        <v>0</v>
      </c>
      <c r="X1042" s="44">
        <f>SUM(X1043:X1057)</f>
        <v>0</v>
      </c>
      <c r="Y1042" s="44">
        <f t="shared" si="313"/>
        <v>0</v>
      </c>
      <c r="Z1042" s="131">
        <f t="shared" si="314"/>
        <v>0</v>
      </c>
      <c r="AE1042" s="44">
        <f>SUM(AE1043:AE1057)</f>
        <v>-2000</v>
      </c>
      <c r="AF1042" s="44">
        <f>SUM(AF1043:AF1057)</f>
        <v>0</v>
      </c>
      <c r="AG1042" s="44">
        <f>SUM(AG1043:AG1057)</f>
        <v>0</v>
      </c>
      <c r="AH1042" s="44">
        <f>SUM(AH1043:AH1057)</f>
        <v>0</v>
      </c>
      <c r="AJ1042" s="281" t="e">
        <f t="shared" si="315"/>
        <v>#N/A</v>
      </c>
    </row>
    <row r="1043" spans="1:36" ht="19.5" hidden="1" customHeight="1" outlineLevel="2">
      <c r="A1043" s="45" t="s">
        <v>3102</v>
      </c>
      <c r="B1043" s="121" t="s">
        <v>706</v>
      </c>
      <c r="C1043" s="41">
        <f t="shared" si="305"/>
        <v>99</v>
      </c>
      <c r="D1043" s="41">
        <f t="shared" si="305"/>
        <v>0</v>
      </c>
      <c r="E1043" s="41">
        <f t="shared" si="305"/>
        <v>0</v>
      </c>
      <c r="F1043" s="41">
        <f t="shared" si="306"/>
        <v>99</v>
      </c>
      <c r="G1043" s="41">
        <f t="shared" si="307"/>
        <v>0</v>
      </c>
      <c r="H1043" s="130">
        <f t="shared" si="308"/>
        <v>0</v>
      </c>
      <c r="I1043" s="41">
        <v>99</v>
      </c>
      <c r="J1043" s="41"/>
      <c r="K1043" s="41">
        <f t="shared" si="316"/>
        <v>0</v>
      </c>
      <c r="L1043" s="41">
        <f t="shared" si="304"/>
        <v>99</v>
      </c>
      <c r="M1043" s="41">
        <f t="shared" si="309"/>
        <v>0</v>
      </c>
      <c r="N1043" s="130">
        <f t="shared" si="310"/>
        <v>0</v>
      </c>
      <c r="O1043" s="41"/>
      <c r="P1043" s="41"/>
      <c r="Q1043" s="41"/>
      <c r="R1043" s="41"/>
      <c r="S1043" s="41">
        <f t="shared" si="311"/>
        <v>0</v>
      </c>
      <c r="T1043" s="130">
        <f t="shared" si="312"/>
        <v>0</v>
      </c>
      <c r="U1043" s="41"/>
      <c r="V1043" s="41"/>
      <c r="W1043" s="41"/>
      <c r="X1043" s="41"/>
      <c r="Y1043" s="41">
        <f t="shared" si="313"/>
        <v>0</v>
      </c>
      <c r="Z1043" s="130">
        <f t="shared" si="314"/>
        <v>0</v>
      </c>
      <c r="AE1043" s="41"/>
      <c r="AF1043" s="41"/>
      <c r="AG1043" s="41"/>
      <c r="AH1043" s="41"/>
      <c r="AJ1043" s="281" t="e">
        <f t="shared" si="315"/>
        <v>#N/A</v>
      </c>
    </row>
    <row r="1044" spans="1:36" ht="19.5" hidden="1" customHeight="1" outlineLevel="2">
      <c r="A1044" s="45" t="s">
        <v>3103</v>
      </c>
      <c r="B1044" s="121" t="s">
        <v>718</v>
      </c>
      <c r="C1044" s="41">
        <f t="shared" si="305"/>
        <v>0</v>
      </c>
      <c r="D1044" s="41">
        <f t="shared" si="305"/>
        <v>0</v>
      </c>
      <c r="E1044" s="41">
        <f t="shared" si="305"/>
        <v>0</v>
      </c>
      <c r="F1044" s="41">
        <f t="shared" si="306"/>
        <v>0</v>
      </c>
      <c r="G1044" s="41">
        <f t="shared" si="307"/>
        <v>0</v>
      </c>
      <c r="H1044" s="130">
        <f t="shared" si="308"/>
        <v>0</v>
      </c>
      <c r="I1044" s="41">
        <v>0</v>
      </c>
      <c r="J1044" s="41"/>
      <c r="K1044" s="41">
        <f t="shared" si="316"/>
        <v>0</v>
      </c>
      <c r="L1044" s="41">
        <f t="shared" si="304"/>
        <v>0</v>
      </c>
      <c r="M1044" s="41">
        <f t="shared" si="309"/>
        <v>0</v>
      </c>
      <c r="N1044" s="130">
        <f t="shared" si="310"/>
        <v>0</v>
      </c>
      <c r="O1044" s="41"/>
      <c r="P1044" s="41"/>
      <c r="Q1044" s="41"/>
      <c r="R1044" s="41"/>
      <c r="S1044" s="41">
        <f t="shared" si="311"/>
        <v>0</v>
      </c>
      <c r="T1044" s="130">
        <f t="shared" si="312"/>
        <v>0</v>
      </c>
      <c r="U1044" s="41"/>
      <c r="V1044" s="41"/>
      <c r="W1044" s="41"/>
      <c r="X1044" s="41"/>
      <c r="Y1044" s="41">
        <f t="shared" si="313"/>
        <v>0</v>
      </c>
      <c r="Z1044" s="130">
        <f t="shared" si="314"/>
        <v>0</v>
      </c>
      <c r="AE1044" s="41"/>
      <c r="AF1044" s="41"/>
      <c r="AG1044" s="41"/>
      <c r="AH1044" s="41"/>
      <c r="AJ1044" s="281" t="e">
        <f t="shared" si="315"/>
        <v>#N/A</v>
      </c>
    </row>
    <row r="1045" spans="1:36" ht="19.5" hidden="1" customHeight="1" outlineLevel="2">
      <c r="A1045" s="45" t="s">
        <v>3104</v>
      </c>
      <c r="B1045" s="121" t="s">
        <v>719</v>
      </c>
      <c r="C1045" s="41">
        <f t="shared" si="305"/>
        <v>0</v>
      </c>
      <c r="D1045" s="41">
        <f t="shared" si="305"/>
        <v>0</v>
      </c>
      <c r="E1045" s="41">
        <f t="shared" si="305"/>
        <v>0</v>
      </c>
      <c r="F1045" s="41">
        <f t="shared" si="306"/>
        <v>0</v>
      </c>
      <c r="G1045" s="41">
        <f t="shared" si="307"/>
        <v>0</v>
      </c>
      <c r="H1045" s="130">
        <f t="shared" si="308"/>
        <v>0</v>
      </c>
      <c r="I1045" s="41">
        <v>0</v>
      </c>
      <c r="J1045" s="41"/>
      <c r="K1045" s="41">
        <f t="shared" si="316"/>
        <v>0</v>
      </c>
      <c r="L1045" s="41">
        <f t="shared" si="304"/>
        <v>0</v>
      </c>
      <c r="M1045" s="41">
        <f t="shared" si="309"/>
        <v>0</v>
      </c>
      <c r="N1045" s="130">
        <f t="shared" si="310"/>
        <v>0</v>
      </c>
      <c r="O1045" s="41"/>
      <c r="P1045" s="41"/>
      <c r="Q1045" s="41"/>
      <c r="R1045" s="41"/>
      <c r="S1045" s="41">
        <f t="shared" si="311"/>
        <v>0</v>
      </c>
      <c r="T1045" s="130">
        <f t="shared" si="312"/>
        <v>0</v>
      </c>
      <c r="U1045" s="41"/>
      <c r="V1045" s="41"/>
      <c r="W1045" s="41"/>
      <c r="X1045" s="41"/>
      <c r="Y1045" s="41">
        <f t="shared" si="313"/>
        <v>0</v>
      </c>
      <c r="Z1045" s="130">
        <f t="shared" si="314"/>
        <v>0</v>
      </c>
      <c r="AE1045" s="41"/>
      <c r="AF1045" s="41"/>
      <c r="AG1045" s="41"/>
      <c r="AH1045" s="41"/>
      <c r="AJ1045" s="281" t="e">
        <f t="shared" si="315"/>
        <v>#N/A</v>
      </c>
    </row>
    <row r="1046" spans="1:36" ht="19.5" hidden="1" customHeight="1" outlineLevel="2">
      <c r="A1046" s="45" t="s">
        <v>3105</v>
      </c>
      <c r="B1046" s="121" t="s">
        <v>1278</v>
      </c>
      <c r="C1046" s="41">
        <f t="shared" si="305"/>
        <v>0</v>
      </c>
      <c r="D1046" s="41">
        <f t="shared" si="305"/>
        <v>0</v>
      </c>
      <c r="E1046" s="41">
        <f t="shared" si="305"/>
        <v>0</v>
      </c>
      <c r="F1046" s="41">
        <f t="shared" si="306"/>
        <v>0</v>
      </c>
      <c r="G1046" s="41">
        <f t="shared" si="307"/>
        <v>0</v>
      </c>
      <c r="H1046" s="130">
        <f t="shared" si="308"/>
        <v>0</v>
      </c>
      <c r="I1046" s="41">
        <v>0</v>
      </c>
      <c r="J1046" s="41"/>
      <c r="K1046" s="41">
        <f t="shared" si="316"/>
        <v>0</v>
      </c>
      <c r="L1046" s="41">
        <f t="shared" si="304"/>
        <v>0</v>
      </c>
      <c r="M1046" s="41">
        <f t="shared" si="309"/>
        <v>0</v>
      </c>
      <c r="N1046" s="130">
        <f t="shared" si="310"/>
        <v>0</v>
      </c>
      <c r="O1046" s="41"/>
      <c r="P1046" s="41"/>
      <c r="Q1046" s="41"/>
      <c r="R1046" s="41"/>
      <c r="S1046" s="41">
        <f t="shared" si="311"/>
        <v>0</v>
      </c>
      <c r="T1046" s="130">
        <f t="shared" si="312"/>
        <v>0</v>
      </c>
      <c r="U1046" s="41"/>
      <c r="V1046" s="41"/>
      <c r="W1046" s="41"/>
      <c r="X1046" s="41"/>
      <c r="Y1046" s="41">
        <f t="shared" si="313"/>
        <v>0</v>
      </c>
      <c r="Z1046" s="130">
        <f t="shared" si="314"/>
        <v>0</v>
      </c>
      <c r="AE1046" s="41"/>
      <c r="AF1046" s="41"/>
      <c r="AG1046" s="41"/>
      <c r="AH1046" s="41"/>
      <c r="AJ1046" s="281" t="e">
        <f t="shared" si="315"/>
        <v>#N/A</v>
      </c>
    </row>
    <row r="1047" spans="1:36" ht="19.5" hidden="1" customHeight="1" outlineLevel="2">
      <c r="A1047" s="45" t="s">
        <v>3106</v>
      </c>
      <c r="B1047" s="121" t="s">
        <v>1279</v>
      </c>
      <c r="C1047" s="41">
        <f t="shared" si="305"/>
        <v>0</v>
      </c>
      <c r="D1047" s="41">
        <f t="shared" si="305"/>
        <v>0</v>
      </c>
      <c r="E1047" s="41">
        <f t="shared" si="305"/>
        <v>0</v>
      </c>
      <c r="F1047" s="41">
        <f t="shared" si="306"/>
        <v>0</v>
      </c>
      <c r="G1047" s="41">
        <f t="shared" si="307"/>
        <v>0</v>
      </c>
      <c r="H1047" s="130">
        <f t="shared" si="308"/>
        <v>0</v>
      </c>
      <c r="I1047" s="41">
        <v>0</v>
      </c>
      <c r="J1047" s="41"/>
      <c r="K1047" s="41">
        <f t="shared" si="316"/>
        <v>0</v>
      </c>
      <c r="L1047" s="41">
        <f t="shared" si="304"/>
        <v>0</v>
      </c>
      <c r="M1047" s="41">
        <f t="shared" si="309"/>
        <v>0</v>
      </c>
      <c r="N1047" s="130">
        <f t="shared" si="310"/>
        <v>0</v>
      </c>
      <c r="O1047" s="41"/>
      <c r="P1047" s="41"/>
      <c r="Q1047" s="41"/>
      <c r="R1047" s="41"/>
      <c r="S1047" s="41">
        <f t="shared" si="311"/>
        <v>0</v>
      </c>
      <c r="T1047" s="130">
        <f t="shared" si="312"/>
        <v>0</v>
      </c>
      <c r="U1047" s="41"/>
      <c r="V1047" s="41"/>
      <c r="W1047" s="41"/>
      <c r="X1047" s="41"/>
      <c r="Y1047" s="41">
        <f t="shared" si="313"/>
        <v>0</v>
      </c>
      <c r="Z1047" s="130">
        <f t="shared" si="314"/>
        <v>0</v>
      </c>
      <c r="AE1047" s="41"/>
      <c r="AF1047" s="41"/>
      <c r="AG1047" s="41"/>
      <c r="AH1047" s="41"/>
      <c r="AJ1047" s="281" t="e">
        <f t="shared" si="315"/>
        <v>#N/A</v>
      </c>
    </row>
    <row r="1048" spans="1:36" ht="19.5" hidden="1" customHeight="1" outlineLevel="2">
      <c r="A1048" s="45" t="s">
        <v>3107</v>
      </c>
      <c r="B1048" s="121" t="s">
        <v>1280</v>
      </c>
      <c r="C1048" s="41">
        <f t="shared" si="305"/>
        <v>0</v>
      </c>
      <c r="D1048" s="41">
        <f t="shared" si="305"/>
        <v>0</v>
      </c>
      <c r="E1048" s="41">
        <f t="shared" si="305"/>
        <v>0</v>
      </c>
      <c r="F1048" s="41">
        <f t="shared" si="306"/>
        <v>0</v>
      </c>
      <c r="G1048" s="41">
        <f t="shared" si="307"/>
        <v>0</v>
      </c>
      <c r="H1048" s="130">
        <f t="shared" si="308"/>
        <v>0</v>
      </c>
      <c r="I1048" s="41">
        <v>0</v>
      </c>
      <c r="J1048" s="41"/>
      <c r="K1048" s="41">
        <f t="shared" si="316"/>
        <v>0</v>
      </c>
      <c r="L1048" s="41">
        <f t="shared" si="304"/>
        <v>0</v>
      </c>
      <c r="M1048" s="41">
        <f t="shared" si="309"/>
        <v>0</v>
      </c>
      <c r="N1048" s="130">
        <f t="shared" si="310"/>
        <v>0</v>
      </c>
      <c r="O1048" s="41"/>
      <c r="P1048" s="41"/>
      <c r="Q1048" s="41"/>
      <c r="R1048" s="41"/>
      <c r="S1048" s="41">
        <f t="shared" si="311"/>
        <v>0</v>
      </c>
      <c r="T1048" s="130">
        <f t="shared" si="312"/>
        <v>0</v>
      </c>
      <c r="U1048" s="41"/>
      <c r="V1048" s="41"/>
      <c r="W1048" s="41"/>
      <c r="X1048" s="41"/>
      <c r="Y1048" s="41">
        <f t="shared" si="313"/>
        <v>0</v>
      </c>
      <c r="Z1048" s="130">
        <f t="shared" si="314"/>
        <v>0</v>
      </c>
      <c r="AE1048" s="41"/>
      <c r="AF1048" s="41"/>
      <c r="AG1048" s="41"/>
      <c r="AH1048" s="41"/>
      <c r="AJ1048" s="281" t="e">
        <f t="shared" si="315"/>
        <v>#N/A</v>
      </c>
    </row>
    <row r="1049" spans="1:36" ht="19.5" hidden="1" customHeight="1" outlineLevel="2">
      <c r="A1049" s="45" t="s">
        <v>3108</v>
      </c>
      <c r="B1049" s="121" t="s">
        <v>1281</v>
      </c>
      <c r="C1049" s="41">
        <f t="shared" si="305"/>
        <v>0</v>
      </c>
      <c r="D1049" s="41">
        <f t="shared" si="305"/>
        <v>0</v>
      </c>
      <c r="E1049" s="41">
        <f t="shared" si="305"/>
        <v>0</v>
      </c>
      <c r="F1049" s="41">
        <f t="shared" si="306"/>
        <v>0</v>
      </c>
      <c r="G1049" s="41">
        <f t="shared" si="307"/>
        <v>0</v>
      </c>
      <c r="H1049" s="130">
        <f t="shared" si="308"/>
        <v>0</v>
      </c>
      <c r="I1049" s="41">
        <v>0</v>
      </c>
      <c r="J1049" s="41"/>
      <c r="K1049" s="41">
        <f t="shared" si="316"/>
        <v>0</v>
      </c>
      <c r="L1049" s="41">
        <f t="shared" si="304"/>
        <v>0</v>
      </c>
      <c r="M1049" s="41">
        <f t="shared" si="309"/>
        <v>0</v>
      </c>
      <c r="N1049" s="130">
        <f t="shared" si="310"/>
        <v>0</v>
      </c>
      <c r="O1049" s="41"/>
      <c r="P1049" s="41"/>
      <c r="Q1049" s="41"/>
      <c r="R1049" s="41"/>
      <c r="S1049" s="41">
        <f t="shared" si="311"/>
        <v>0</v>
      </c>
      <c r="T1049" s="130">
        <f t="shared" si="312"/>
        <v>0</v>
      </c>
      <c r="U1049" s="41"/>
      <c r="V1049" s="41"/>
      <c r="W1049" s="41"/>
      <c r="X1049" s="41"/>
      <c r="Y1049" s="41">
        <f t="shared" si="313"/>
        <v>0</v>
      </c>
      <c r="Z1049" s="130">
        <f t="shared" si="314"/>
        <v>0</v>
      </c>
      <c r="AE1049" s="41"/>
      <c r="AF1049" s="41"/>
      <c r="AG1049" s="41"/>
      <c r="AH1049" s="41"/>
      <c r="AJ1049" s="281" t="e">
        <f t="shared" si="315"/>
        <v>#N/A</v>
      </c>
    </row>
    <row r="1050" spans="1:36" ht="19.5" hidden="1" customHeight="1" outlineLevel="2">
      <c r="A1050" s="45" t="s">
        <v>3109</v>
      </c>
      <c r="B1050" s="121" t="s">
        <v>1282</v>
      </c>
      <c r="C1050" s="41">
        <f t="shared" si="305"/>
        <v>0</v>
      </c>
      <c r="D1050" s="41">
        <f t="shared" si="305"/>
        <v>0</v>
      </c>
      <c r="E1050" s="41">
        <f t="shared" si="305"/>
        <v>0</v>
      </c>
      <c r="F1050" s="41">
        <f t="shared" si="306"/>
        <v>0</v>
      </c>
      <c r="G1050" s="41">
        <f t="shared" si="307"/>
        <v>0</v>
      </c>
      <c r="H1050" s="130">
        <f t="shared" si="308"/>
        <v>0</v>
      </c>
      <c r="I1050" s="41">
        <v>0</v>
      </c>
      <c r="J1050" s="41"/>
      <c r="K1050" s="41">
        <f t="shared" si="316"/>
        <v>0</v>
      </c>
      <c r="L1050" s="41">
        <f t="shared" si="304"/>
        <v>0</v>
      </c>
      <c r="M1050" s="41">
        <f t="shared" si="309"/>
        <v>0</v>
      </c>
      <c r="N1050" s="130">
        <f t="shared" si="310"/>
        <v>0</v>
      </c>
      <c r="O1050" s="41"/>
      <c r="P1050" s="41"/>
      <c r="Q1050" s="41"/>
      <c r="R1050" s="41"/>
      <c r="S1050" s="41">
        <f t="shared" si="311"/>
        <v>0</v>
      </c>
      <c r="T1050" s="130">
        <f t="shared" si="312"/>
        <v>0</v>
      </c>
      <c r="U1050" s="41"/>
      <c r="V1050" s="41"/>
      <c r="W1050" s="41"/>
      <c r="X1050" s="41"/>
      <c r="Y1050" s="41">
        <f t="shared" si="313"/>
        <v>0</v>
      </c>
      <c r="Z1050" s="130">
        <f t="shared" si="314"/>
        <v>0</v>
      </c>
      <c r="AE1050" s="41"/>
      <c r="AF1050" s="41"/>
      <c r="AG1050" s="41"/>
      <c r="AH1050" s="41"/>
      <c r="AJ1050" s="281" t="e">
        <f t="shared" si="315"/>
        <v>#N/A</v>
      </c>
    </row>
    <row r="1051" spans="1:36" ht="19.5" hidden="1" customHeight="1" outlineLevel="2">
      <c r="A1051" s="45" t="s">
        <v>3110</v>
      </c>
      <c r="B1051" s="121" t="s">
        <v>1283</v>
      </c>
      <c r="C1051" s="41">
        <f t="shared" si="305"/>
        <v>0</v>
      </c>
      <c r="D1051" s="41">
        <f t="shared" si="305"/>
        <v>0</v>
      </c>
      <c r="E1051" s="41">
        <f t="shared" si="305"/>
        <v>0</v>
      </c>
      <c r="F1051" s="41">
        <f t="shared" si="306"/>
        <v>0</v>
      </c>
      <c r="G1051" s="41">
        <f t="shared" si="307"/>
        <v>0</v>
      </c>
      <c r="H1051" s="130">
        <f t="shared" si="308"/>
        <v>0</v>
      </c>
      <c r="I1051" s="41">
        <v>0</v>
      </c>
      <c r="J1051" s="41"/>
      <c r="K1051" s="41">
        <f t="shared" si="316"/>
        <v>0</v>
      </c>
      <c r="L1051" s="41">
        <f t="shared" si="304"/>
        <v>0</v>
      </c>
      <c r="M1051" s="41">
        <f t="shared" si="309"/>
        <v>0</v>
      </c>
      <c r="N1051" s="130">
        <f t="shared" si="310"/>
        <v>0</v>
      </c>
      <c r="O1051" s="41"/>
      <c r="P1051" s="41"/>
      <c r="Q1051" s="41"/>
      <c r="R1051" s="41"/>
      <c r="S1051" s="41">
        <f t="shared" si="311"/>
        <v>0</v>
      </c>
      <c r="T1051" s="130">
        <f t="shared" si="312"/>
        <v>0</v>
      </c>
      <c r="U1051" s="41"/>
      <c r="V1051" s="41"/>
      <c r="W1051" s="41"/>
      <c r="X1051" s="41"/>
      <c r="Y1051" s="41">
        <f t="shared" si="313"/>
        <v>0</v>
      </c>
      <c r="Z1051" s="130">
        <f t="shared" si="314"/>
        <v>0</v>
      </c>
      <c r="AE1051" s="41"/>
      <c r="AF1051" s="41"/>
      <c r="AG1051" s="41"/>
      <c r="AH1051" s="41"/>
      <c r="AJ1051" s="281" t="e">
        <f t="shared" si="315"/>
        <v>#N/A</v>
      </c>
    </row>
    <row r="1052" spans="1:36" ht="19.5" hidden="1" customHeight="1" outlineLevel="2">
      <c r="A1052" s="45" t="s">
        <v>3111</v>
      </c>
      <c r="B1052" s="121" t="s">
        <v>1284</v>
      </c>
      <c r="C1052" s="41">
        <f t="shared" si="305"/>
        <v>0</v>
      </c>
      <c r="D1052" s="41">
        <f t="shared" si="305"/>
        <v>0</v>
      </c>
      <c r="E1052" s="41">
        <f t="shared" si="305"/>
        <v>0</v>
      </c>
      <c r="F1052" s="41">
        <f t="shared" si="306"/>
        <v>0</v>
      </c>
      <c r="G1052" s="41">
        <f t="shared" si="307"/>
        <v>0</v>
      </c>
      <c r="H1052" s="130">
        <f t="shared" si="308"/>
        <v>0</v>
      </c>
      <c r="I1052" s="41">
        <v>0</v>
      </c>
      <c r="J1052" s="41"/>
      <c r="K1052" s="41">
        <f t="shared" si="316"/>
        <v>0</v>
      </c>
      <c r="L1052" s="41">
        <f t="shared" si="304"/>
        <v>0</v>
      </c>
      <c r="M1052" s="41">
        <f t="shared" si="309"/>
        <v>0</v>
      </c>
      <c r="N1052" s="130">
        <f t="shared" si="310"/>
        <v>0</v>
      </c>
      <c r="O1052" s="41"/>
      <c r="P1052" s="41"/>
      <c r="Q1052" s="41"/>
      <c r="R1052" s="41"/>
      <c r="S1052" s="41">
        <f t="shared" si="311"/>
        <v>0</v>
      </c>
      <c r="T1052" s="130">
        <f t="shared" si="312"/>
        <v>0</v>
      </c>
      <c r="U1052" s="41"/>
      <c r="V1052" s="41"/>
      <c r="W1052" s="41"/>
      <c r="X1052" s="41"/>
      <c r="Y1052" s="41">
        <f t="shared" si="313"/>
        <v>0</v>
      </c>
      <c r="Z1052" s="130">
        <f t="shared" si="314"/>
        <v>0</v>
      </c>
      <c r="AE1052" s="41"/>
      <c r="AF1052" s="41"/>
      <c r="AG1052" s="41"/>
      <c r="AH1052" s="41"/>
      <c r="AJ1052" s="281" t="e">
        <f t="shared" si="315"/>
        <v>#N/A</v>
      </c>
    </row>
    <row r="1053" spans="1:36" ht="19.5" hidden="1" customHeight="1" outlineLevel="2">
      <c r="A1053" s="45" t="s">
        <v>3112</v>
      </c>
      <c r="B1053" s="121" t="s">
        <v>1285</v>
      </c>
      <c r="C1053" s="41">
        <f t="shared" si="305"/>
        <v>0</v>
      </c>
      <c r="D1053" s="41">
        <f t="shared" si="305"/>
        <v>0</v>
      </c>
      <c r="E1053" s="41">
        <f t="shared" si="305"/>
        <v>0</v>
      </c>
      <c r="F1053" s="41">
        <f t="shared" si="306"/>
        <v>0</v>
      </c>
      <c r="G1053" s="41">
        <f t="shared" si="307"/>
        <v>0</v>
      </c>
      <c r="H1053" s="130">
        <f t="shared" si="308"/>
        <v>0</v>
      </c>
      <c r="I1053" s="41">
        <v>0</v>
      </c>
      <c r="J1053" s="41"/>
      <c r="K1053" s="41">
        <f t="shared" si="316"/>
        <v>0</v>
      </c>
      <c r="L1053" s="41">
        <f t="shared" si="304"/>
        <v>0</v>
      </c>
      <c r="M1053" s="41">
        <f t="shared" si="309"/>
        <v>0</v>
      </c>
      <c r="N1053" s="130">
        <f t="shared" si="310"/>
        <v>0</v>
      </c>
      <c r="O1053" s="41"/>
      <c r="P1053" s="41"/>
      <c r="Q1053" s="41"/>
      <c r="R1053" s="41"/>
      <c r="S1053" s="41">
        <f t="shared" si="311"/>
        <v>0</v>
      </c>
      <c r="T1053" s="130">
        <f t="shared" si="312"/>
        <v>0</v>
      </c>
      <c r="U1053" s="41"/>
      <c r="V1053" s="41"/>
      <c r="W1053" s="41"/>
      <c r="X1053" s="41"/>
      <c r="Y1053" s="41">
        <f t="shared" si="313"/>
        <v>0</v>
      </c>
      <c r="Z1053" s="130">
        <f t="shared" si="314"/>
        <v>0</v>
      </c>
      <c r="AE1053" s="41"/>
      <c r="AF1053" s="41"/>
      <c r="AG1053" s="41"/>
      <c r="AH1053" s="41"/>
      <c r="AJ1053" s="281" t="e">
        <f t="shared" si="315"/>
        <v>#N/A</v>
      </c>
    </row>
    <row r="1054" spans="1:36" ht="19.5" hidden="1" customHeight="1" outlineLevel="2">
      <c r="A1054" s="45" t="s">
        <v>3113</v>
      </c>
      <c r="B1054" s="121" t="s">
        <v>1286</v>
      </c>
      <c r="C1054" s="41">
        <f t="shared" si="305"/>
        <v>0</v>
      </c>
      <c r="D1054" s="41">
        <f t="shared" si="305"/>
        <v>0</v>
      </c>
      <c r="E1054" s="41">
        <f t="shared" si="305"/>
        <v>0</v>
      </c>
      <c r="F1054" s="41">
        <f t="shared" si="306"/>
        <v>0</v>
      </c>
      <c r="G1054" s="41">
        <f t="shared" si="307"/>
        <v>0</v>
      </c>
      <c r="H1054" s="130">
        <f t="shared" si="308"/>
        <v>0</v>
      </c>
      <c r="I1054" s="41">
        <v>0</v>
      </c>
      <c r="J1054" s="41"/>
      <c r="K1054" s="41">
        <f t="shared" si="316"/>
        <v>0</v>
      </c>
      <c r="L1054" s="41">
        <f t="shared" si="304"/>
        <v>0</v>
      </c>
      <c r="M1054" s="41">
        <f t="shared" si="309"/>
        <v>0</v>
      </c>
      <c r="N1054" s="130">
        <f t="shared" si="310"/>
        <v>0</v>
      </c>
      <c r="O1054" s="41"/>
      <c r="P1054" s="41"/>
      <c r="Q1054" s="41"/>
      <c r="R1054" s="41"/>
      <c r="S1054" s="41">
        <f t="shared" si="311"/>
        <v>0</v>
      </c>
      <c r="T1054" s="130">
        <f t="shared" si="312"/>
        <v>0</v>
      </c>
      <c r="U1054" s="41"/>
      <c r="V1054" s="41"/>
      <c r="W1054" s="41"/>
      <c r="X1054" s="41"/>
      <c r="Y1054" s="41">
        <f t="shared" si="313"/>
        <v>0</v>
      </c>
      <c r="Z1054" s="130">
        <f t="shared" si="314"/>
        <v>0</v>
      </c>
      <c r="AE1054" s="41"/>
      <c r="AF1054" s="41"/>
      <c r="AG1054" s="41"/>
      <c r="AH1054" s="41"/>
      <c r="AJ1054" s="281" t="e">
        <f t="shared" si="315"/>
        <v>#N/A</v>
      </c>
    </row>
    <row r="1055" spans="1:36" ht="19.5" hidden="1" customHeight="1" outlineLevel="2">
      <c r="A1055" s="45" t="s">
        <v>3114</v>
      </c>
      <c r="B1055" s="121" t="s">
        <v>1287</v>
      </c>
      <c r="C1055" s="41">
        <f t="shared" si="305"/>
        <v>0</v>
      </c>
      <c r="D1055" s="41">
        <f t="shared" si="305"/>
        <v>0</v>
      </c>
      <c r="E1055" s="41">
        <f t="shared" si="305"/>
        <v>0</v>
      </c>
      <c r="F1055" s="41">
        <f t="shared" si="306"/>
        <v>0</v>
      </c>
      <c r="G1055" s="41">
        <f t="shared" si="307"/>
        <v>0</v>
      </c>
      <c r="H1055" s="130">
        <f t="shared" si="308"/>
        <v>0</v>
      </c>
      <c r="I1055" s="41">
        <v>0</v>
      </c>
      <c r="J1055" s="41"/>
      <c r="K1055" s="41">
        <f t="shared" si="316"/>
        <v>0</v>
      </c>
      <c r="L1055" s="41">
        <f t="shared" si="304"/>
        <v>0</v>
      </c>
      <c r="M1055" s="41">
        <f t="shared" si="309"/>
        <v>0</v>
      </c>
      <c r="N1055" s="130">
        <f t="shared" si="310"/>
        <v>0</v>
      </c>
      <c r="O1055" s="41"/>
      <c r="P1055" s="41"/>
      <c r="Q1055" s="41"/>
      <c r="R1055" s="41"/>
      <c r="S1055" s="41">
        <f t="shared" si="311"/>
        <v>0</v>
      </c>
      <c r="T1055" s="130">
        <f t="shared" si="312"/>
        <v>0</v>
      </c>
      <c r="U1055" s="41"/>
      <c r="V1055" s="41"/>
      <c r="W1055" s="41"/>
      <c r="X1055" s="41"/>
      <c r="Y1055" s="41">
        <f t="shared" si="313"/>
        <v>0</v>
      </c>
      <c r="Z1055" s="130">
        <f t="shared" si="314"/>
        <v>0</v>
      </c>
      <c r="AE1055" s="41"/>
      <c r="AF1055" s="41"/>
      <c r="AG1055" s="41"/>
      <c r="AH1055" s="41"/>
      <c r="AJ1055" s="281" t="e">
        <f t="shared" si="315"/>
        <v>#N/A</v>
      </c>
    </row>
    <row r="1056" spans="1:36" ht="19.5" hidden="1" customHeight="1" outlineLevel="2">
      <c r="A1056" s="45" t="s">
        <v>3115</v>
      </c>
      <c r="B1056" s="121" t="s">
        <v>1288</v>
      </c>
      <c r="C1056" s="41">
        <f t="shared" si="305"/>
        <v>0</v>
      </c>
      <c r="D1056" s="41">
        <f t="shared" si="305"/>
        <v>0</v>
      </c>
      <c r="E1056" s="41">
        <f t="shared" si="305"/>
        <v>0</v>
      </c>
      <c r="F1056" s="41">
        <f t="shared" si="306"/>
        <v>0</v>
      </c>
      <c r="G1056" s="41">
        <f t="shared" si="307"/>
        <v>0</v>
      </c>
      <c r="H1056" s="130">
        <f t="shared" si="308"/>
        <v>0</v>
      </c>
      <c r="I1056" s="41">
        <v>0</v>
      </c>
      <c r="J1056" s="41"/>
      <c r="K1056" s="41">
        <f t="shared" si="316"/>
        <v>0</v>
      </c>
      <c r="L1056" s="41">
        <f t="shared" si="304"/>
        <v>0</v>
      </c>
      <c r="M1056" s="41">
        <f t="shared" si="309"/>
        <v>0</v>
      </c>
      <c r="N1056" s="130">
        <f t="shared" si="310"/>
        <v>0</v>
      </c>
      <c r="O1056" s="41"/>
      <c r="P1056" s="41"/>
      <c r="Q1056" s="41"/>
      <c r="R1056" s="41"/>
      <c r="S1056" s="41">
        <f t="shared" si="311"/>
        <v>0</v>
      </c>
      <c r="T1056" s="130">
        <f t="shared" si="312"/>
        <v>0</v>
      </c>
      <c r="U1056" s="41"/>
      <c r="V1056" s="41"/>
      <c r="W1056" s="41"/>
      <c r="X1056" s="41"/>
      <c r="Y1056" s="41">
        <f t="shared" si="313"/>
        <v>0</v>
      </c>
      <c r="Z1056" s="130">
        <f t="shared" si="314"/>
        <v>0</v>
      </c>
      <c r="AE1056" s="41"/>
      <c r="AF1056" s="41"/>
      <c r="AG1056" s="41"/>
      <c r="AH1056" s="41"/>
      <c r="AJ1056" s="281" t="e">
        <f t="shared" si="315"/>
        <v>#N/A</v>
      </c>
    </row>
    <row r="1057" spans="1:36" ht="19.5" hidden="1" customHeight="1" outlineLevel="2">
      <c r="A1057" s="45" t="s">
        <v>3116</v>
      </c>
      <c r="B1057" s="121" t="s">
        <v>1289</v>
      </c>
      <c r="C1057" s="41">
        <f t="shared" si="305"/>
        <v>2000</v>
      </c>
      <c r="D1057" s="41">
        <f t="shared" si="305"/>
        <v>2000</v>
      </c>
      <c r="E1057" s="41">
        <f t="shared" si="305"/>
        <v>-2000</v>
      </c>
      <c r="F1057" s="41">
        <f t="shared" si="306"/>
        <v>2000</v>
      </c>
      <c r="G1057" s="41">
        <f t="shared" si="307"/>
        <v>0</v>
      </c>
      <c r="H1057" s="130">
        <f t="shared" si="308"/>
        <v>0</v>
      </c>
      <c r="I1057" s="41">
        <v>2000</v>
      </c>
      <c r="J1057" s="41">
        <v>2000</v>
      </c>
      <c r="K1057" s="41">
        <f t="shared" si="316"/>
        <v>-2000</v>
      </c>
      <c r="L1057" s="41">
        <f t="shared" si="304"/>
        <v>2000</v>
      </c>
      <c r="M1057" s="41">
        <f t="shared" si="309"/>
        <v>0</v>
      </c>
      <c r="N1057" s="130">
        <f t="shared" si="310"/>
        <v>0</v>
      </c>
      <c r="O1057" s="41"/>
      <c r="P1057" s="41"/>
      <c r="Q1057" s="41"/>
      <c r="R1057" s="41"/>
      <c r="S1057" s="41">
        <f t="shared" si="311"/>
        <v>0</v>
      </c>
      <c r="T1057" s="130">
        <f t="shared" si="312"/>
        <v>0</v>
      </c>
      <c r="U1057" s="41"/>
      <c r="V1057" s="41"/>
      <c r="W1057" s="41"/>
      <c r="X1057" s="41"/>
      <c r="Y1057" s="41">
        <f t="shared" si="313"/>
        <v>0</v>
      </c>
      <c r="Z1057" s="130">
        <f t="shared" si="314"/>
        <v>0</v>
      </c>
      <c r="AE1057" s="41">
        <v>-2000</v>
      </c>
      <c r="AF1057" s="41"/>
      <c r="AG1057" s="41"/>
      <c r="AH1057" s="41"/>
      <c r="AJ1057" s="281" t="e">
        <f t="shared" si="315"/>
        <v>#N/A</v>
      </c>
    </row>
    <row r="1058" spans="1:36" ht="19.5" hidden="1" customHeight="1" outlineLevel="1" collapsed="1">
      <c r="A1058" s="43" t="s">
        <v>3117</v>
      </c>
      <c r="B1058" s="121" t="s">
        <v>1290</v>
      </c>
      <c r="C1058" s="44">
        <f t="shared" si="305"/>
        <v>0</v>
      </c>
      <c r="D1058" s="44">
        <f t="shared" si="305"/>
        <v>0</v>
      </c>
      <c r="E1058" s="44">
        <f t="shared" si="305"/>
        <v>0</v>
      </c>
      <c r="F1058" s="44">
        <f t="shared" si="306"/>
        <v>0</v>
      </c>
      <c r="G1058" s="44">
        <f t="shared" si="307"/>
        <v>0</v>
      </c>
      <c r="H1058" s="131">
        <f t="shared" si="308"/>
        <v>0</v>
      </c>
      <c r="I1058" s="44">
        <f>SUM(I1059:I1062)</f>
        <v>0</v>
      </c>
      <c r="J1058" s="44">
        <f>SUM(J1059:J1062)</f>
        <v>0</v>
      </c>
      <c r="K1058" s="44">
        <f>SUM(K1059:K1062)</f>
        <v>0</v>
      </c>
      <c r="L1058" s="44">
        <f t="shared" si="304"/>
        <v>0</v>
      </c>
      <c r="M1058" s="44">
        <f t="shared" si="309"/>
        <v>0</v>
      </c>
      <c r="N1058" s="131">
        <f t="shared" si="310"/>
        <v>0</v>
      </c>
      <c r="O1058" s="44">
        <f>SUM(O1059:O1062)</f>
        <v>0</v>
      </c>
      <c r="P1058" s="44">
        <f>SUM(P1059:P1062)</f>
        <v>0</v>
      </c>
      <c r="Q1058" s="44">
        <f>SUM(Q1059:Q1062)</f>
        <v>0</v>
      </c>
      <c r="R1058" s="44">
        <f>SUM(R1059:R1062)</f>
        <v>0</v>
      </c>
      <c r="S1058" s="44">
        <f t="shared" si="311"/>
        <v>0</v>
      </c>
      <c r="T1058" s="131">
        <f t="shared" si="312"/>
        <v>0</v>
      </c>
      <c r="U1058" s="44">
        <f>SUM(U1059:U1062)</f>
        <v>0</v>
      </c>
      <c r="V1058" s="44">
        <f>SUM(V1059:V1062)</f>
        <v>0</v>
      </c>
      <c r="W1058" s="44">
        <f>SUM(W1059:W1062)</f>
        <v>0</v>
      </c>
      <c r="X1058" s="44">
        <f>SUM(X1059:X1062)</f>
        <v>0</v>
      </c>
      <c r="Y1058" s="44">
        <f t="shared" si="313"/>
        <v>0</v>
      </c>
      <c r="Z1058" s="131">
        <f t="shared" si="314"/>
        <v>0</v>
      </c>
      <c r="AE1058" s="44">
        <f>SUM(AE1059:AE1062)</f>
        <v>0</v>
      </c>
      <c r="AF1058" s="44">
        <f>SUM(AF1059:AF1062)</f>
        <v>0</v>
      </c>
      <c r="AG1058" s="44">
        <f>SUM(AG1059:AG1062)</f>
        <v>0</v>
      </c>
      <c r="AH1058" s="44">
        <f>SUM(AH1059:AH1062)</f>
        <v>0</v>
      </c>
      <c r="AJ1058" s="281" t="e">
        <f t="shared" si="315"/>
        <v>#N/A</v>
      </c>
    </row>
    <row r="1059" spans="1:36" ht="19.5" hidden="1" customHeight="1" outlineLevel="2">
      <c r="A1059" s="45" t="s">
        <v>3118</v>
      </c>
      <c r="B1059" s="121" t="s">
        <v>706</v>
      </c>
      <c r="C1059" s="41">
        <f t="shared" si="305"/>
        <v>0</v>
      </c>
      <c r="D1059" s="41">
        <f t="shared" si="305"/>
        <v>0</v>
      </c>
      <c r="E1059" s="41">
        <f t="shared" si="305"/>
        <v>0</v>
      </c>
      <c r="F1059" s="41">
        <f t="shared" si="306"/>
        <v>0</v>
      </c>
      <c r="G1059" s="41">
        <f t="shared" si="307"/>
        <v>0</v>
      </c>
      <c r="H1059" s="130">
        <f t="shared" si="308"/>
        <v>0</v>
      </c>
      <c r="I1059" s="41"/>
      <c r="J1059" s="41"/>
      <c r="K1059" s="41">
        <f t="shared" si="316"/>
        <v>0</v>
      </c>
      <c r="L1059" s="41">
        <f t="shared" si="304"/>
        <v>0</v>
      </c>
      <c r="M1059" s="41">
        <f t="shared" si="309"/>
        <v>0</v>
      </c>
      <c r="N1059" s="130">
        <f t="shared" si="310"/>
        <v>0</v>
      </c>
      <c r="O1059" s="41"/>
      <c r="P1059" s="41"/>
      <c r="Q1059" s="41"/>
      <c r="R1059" s="41"/>
      <c r="S1059" s="41">
        <f t="shared" si="311"/>
        <v>0</v>
      </c>
      <c r="T1059" s="130">
        <f t="shared" si="312"/>
        <v>0</v>
      </c>
      <c r="U1059" s="41"/>
      <c r="V1059" s="41"/>
      <c r="W1059" s="41"/>
      <c r="X1059" s="41"/>
      <c r="Y1059" s="41">
        <f t="shared" si="313"/>
        <v>0</v>
      </c>
      <c r="Z1059" s="130">
        <f t="shared" si="314"/>
        <v>0</v>
      </c>
      <c r="AE1059" s="41"/>
      <c r="AF1059" s="41"/>
      <c r="AG1059" s="41"/>
      <c r="AH1059" s="41"/>
      <c r="AJ1059" s="281" t="e">
        <f t="shared" si="315"/>
        <v>#N/A</v>
      </c>
    </row>
    <row r="1060" spans="1:36" ht="19.5" hidden="1" customHeight="1" outlineLevel="2">
      <c r="A1060" s="45" t="s">
        <v>3119</v>
      </c>
      <c r="B1060" s="121" t="s">
        <v>718</v>
      </c>
      <c r="C1060" s="41">
        <f t="shared" si="305"/>
        <v>0</v>
      </c>
      <c r="D1060" s="41">
        <f t="shared" si="305"/>
        <v>0</v>
      </c>
      <c r="E1060" s="41">
        <f t="shared" si="305"/>
        <v>0</v>
      </c>
      <c r="F1060" s="41">
        <f t="shared" si="306"/>
        <v>0</v>
      </c>
      <c r="G1060" s="41">
        <f t="shared" si="307"/>
        <v>0</v>
      </c>
      <c r="H1060" s="130">
        <f t="shared" si="308"/>
        <v>0</v>
      </c>
      <c r="I1060" s="41"/>
      <c r="J1060" s="41"/>
      <c r="K1060" s="41">
        <f t="shared" si="316"/>
        <v>0</v>
      </c>
      <c r="L1060" s="41">
        <f t="shared" si="304"/>
        <v>0</v>
      </c>
      <c r="M1060" s="41">
        <f t="shared" si="309"/>
        <v>0</v>
      </c>
      <c r="N1060" s="130">
        <f t="shared" si="310"/>
        <v>0</v>
      </c>
      <c r="O1060" s="41"/>
      <c r="P1060" s="41"/>
      <c r="Q1060" s="41"/>
      <c r="R1060" s="41"/>
      <c r="S1060" s="41">
        <f t="shared" si="311"/>
        <v>0</v>
      </c>
      <c r="T1060" s="130">
        <f t="shared" si="312"/>
        <v>0</v>
      </c>
      <c r="U1060" s="41"/>
      <c r="V1060" s="41"/>
      <c r="W1060" s="41"/>
      <c r="X1060" s="41"/>
      <c r="Y1060" s="41">
        <f t="shared" si="313"/>
        <v>0</v>
      </c>
      <c r="Z1060" s="130">
        <f t="shared" si="314"/>
        <v>0</v>
      </c>
      <c r="AE1060" s="41"/>
      <c r="AF1060" s="41"/>
      <c r="AG1060" s="41"/>
      <c r="AH1060" s="41"/>
      <c r="AJ1060" s="281" t="e">
        <f t="shared" si="315"/>
        <v>#N/A</v>
      </c>
    </row>
    <row r="1061" spans="1:36" ht="19.5" hidden="1" customHeight="1" outlineLevel="2">
      <c r="A1061" s="45" t="s">
        <v>3120</v>
      </c>
      <c r="B1061" s="121" t="s">
        <v>719</v>
      </c>
      <c r="C1061" s="41">
        <f t="shared" si="305"/>
        <v>0</v>
      </c>
      <c r="D1061" s="41">
        <f t="shared" si="305"/>
        <v>0</v>
      </c>
      <c r="E1061" s="41">
        <f t="shared" si="305"/>
        <v>0</v>
      </c>
      <c r="F1061" s="41">
        <f t="shared" si="306"/>
        <v>0</v>
      </c>
      <c r="G1061" s="41">
        <f t="shared" si="307"/>
        <v>0</v>
      </c>
      <c r="H1061" s="130">
        <f t="shared" si="308"/>
        <v>0</v>
      </c>
      <c r="I1061" s="41"/>
      <c r="J1061" s="41"/>
      <c r="K1061" s="41">
        <f t="shared" si="316"/>
        <v>0</v>
      </c>
      <c r="L1061" s="41">
        <f t="shared" si="304"/>
        <v>0</v>
      </c>
      <c r="M1061" s="41">
        <f t="shared" si="309"/>
        <v>0</v>
      </c>
      <c r="N1061" s="130">
        <f t="shared" si="310"/>
        <v>0</v>
      </c>
      <c r="O1061" s="41"/>
      <c r="P1061" s="41"/>
      <c r="Q1061" s="41"/>
      <c r="R1061" s="41"/>
      <c r="S1061" s="41">
        <f t="shared" si="311"/>
        <v>0</v>
      </c>
      <c r="T1061" s="130">
        <f t="shared" si="312"/>
        <v>0</v>
      </c>
      <c r="U1061" s="41"/>
      <c r="V1061" s="41"/>
      <c r="W1061" s="41"/>
      <c r="X1061" s="41"/>
      <c r="Y1061" s="41">
        <f t="shared" si="313"/>
        <v>0</v>
      </c>
      <c r="Z1061" s="130">
        <f t="shared" si="314"/>
        <v>0</v>
      </c>
      <c r="AE1061" s="41"/>
      <c r="AF1061" s="41"/>
      <c r="AG1061" s="41"/>
      <c r="AH1061" s="41"/>
      <c r="AJ1061" s="281" t="e">
        <f t="shared" si="315"/>
        <v>#N/A</v>
      </c>
    </row>
    <row r="1062" spans="1:36" ht="19.5" hidden="1" customHeight="1" outlineLevel="2">
      <c r="A1062" s="45" t="s">
        <v>3121</v>
      </c>
      <c r="B1062" s="121" t="s">
        <v>1291</v>
      </c>
      <c r="C1062" s="41">
        <f t="shared" si="305"/>
        <v>0</v>
      </c>
      <c r="D1062" s="41">
        <f t="shared" si="305"/>
        <v>0</v>
      </c>
      <c r="E1062" s="41">
        <f t="shared" si="305"/>
        <v>0</v>
      </c>
      <c r="F1062" s="41">
        <f t="shared" si="306"/>
        <v>0</v>
      </c>
      <c r="G1062" s="41">
        <f t="shared" si="307"/>
        <v>0</v>
      </c>
      <c r="H1062" s="130">
        <f t="shared" si="308"/>
        <v>0</v>
      </c>
      <c r="I1062" s="41"/>
      <c r="J1062" s="41"/>
      <c r="K1062" s="41">
        <f t="shared" si="316"/>
        <v>0</v>
      </c>
      <c r="L1062" s="41">
        <f t="shared" si="304"/>
        <v>0</v>
      </c>
      <c r="M1062" s="41">
        <f t="shared" si="309"/>
        <v>0</v>
      </c>
      <c r="N1062" s="130">
        <f t="shared" si="310"/>
        <v>0</v>
      </c>
      <c r="O1062" s="41"/>
      <c r="P1062" s="41"/>
      <c r="Q1062" s="41"/>
      <c r="R1062" s="41"/>
      <c r="S1062" s="41">
        <f t="shared" si="311"/>
        <v>0</v>
      </c>
      <c r="T1062" s="130">
        <f t="shared" si="312"/>
        <v>0</v>
      </c>
      <c r="U1062" s="41"/>
      <c r="V1062" s="41"/>
      <c r="W1062" s="41"/>
      <c r="X1062" s="41"/>
      <c r="Y1062" s="41">
        <f t="shared" si="313"/>
        <v>0</v>
      </c>
      <c r="Z1062" s="130">
        <f t="shared" si="314"/>
        <v>0</v>
      </c>
      <c r="AE1062" s="41"/>
      <c r="AF1062" s="41"/>
      <c r="AG1062" s="41"/>
      <c r="AH1062" s="41"/>
      <c r="AJ1062" s="281" t="e">
        <f t="shared" si="315"/>
        <v>#N/A</v>
      </c>
    </row>
    <row r="1063" spans="1:36" ht="19.5" hidden="1" customHeight="1" outlineLevel="1" collapsed="1">
      <c r="A1063" s="43" t="s">
        <v>3122</v>
      </c>
      <c r="B1063" s="121" t="s">
        <v>1292</v>
      </c>
      <c r="C1063" s="44">
        <f t="shared" si="305"/>
        <v>488</v>
      </c>
      <c r="D1063" s="44">
        <f t="shared" si="305"/>
        <v>0</v>
      </c>
      <c r="E1063" s="44">
        <f t="shared" si="305"/>
        <v>2</v>
      </c>
      <c r="F1063" s="44">
        <f t="shared" si="306"/>
        <v>490</v>
      </c>
      <c r="G1063" s="44">
        <f t="shared" si="307"/>
        <v>2</v>
      </c>
      <c r="H1063" s="131">
        <f t="shared" si="308"/>
        <v>0.4098360655737705</v>
      </c>
      <c r="I1063" s="44">
        <f>SUM(I1064:I1076)</f>
        <v>488</v>
      </c>
      <c r="J1063" s="44">
        <f>SUM(J1064:J1076)</f>
        <v>0</v>
      </c>
      <c r="K1063" s="44">
        <f>SUM(K1064:K1076)</f>
        <v>2</v>
      </c>
      <c r="L1063" s="44">
        <f t="shared" si="304"/>
        <v>490</v>
      </c>
      <c r="M1063" s="44">
        <f t="shared" si="309"/>
        <v>2</v>
      </c>
      <c r="N1063" s="131">
        <f t="shared" si="310"/>
        <v>0.4098360655737705</v>
      </c>
      <c r="O1063" s="44">
        <f>SUM(O1064:O1076)</f>
        <v>0</v>
      </c>
      <c r="P1063" s="44">
        <f>SUM(P1064:P1076)</f>
        <v>0</v>
      </c>
      <c r="Q1063" s="44">
        <f>SUM(Q1064:Q1076)</f>
        <v>0</v>
      </c>
      <c r="R1063" s="44">
        <f>SUM(R1064:R1076)</f>
        <v>0</v>
      </c>
      <c r="S1063" s="44">
        <f t="shared" si="311"/>
        <v>0</v>
      </c>
      <c r="T1063" s="131">
        <f t="shared" si="312"/>
        <v>0</v>
      </c>
      <c r="U1063" s="44">
        <f>SUM(U1064:U1076)</f>
        <v>0</v>
      </c>
      <c r="V1063" s="44">
        <f>SUM(V1064:V1076)</f>
        <v>0</v>
      </c>
      <c r="W1063" s="44">
        <f>SUM(W1064:W1076)</f>
        <v>0</v>
      </c>
      <c r="X1063" s="44">
        <f>SUM(X1064:X1076)</f>
        <v>0</v>
      </c>
      <c r="Y1063" s="44">
        <f t="shared" si="313"/>
        <v>0</v>
      </c>
      <c r="Z1063" s="131">
        <f t="shared" si="314"/>
        <v>0</v>
      </c>
      <c r="AE1063" s="44">
        <f>SUM(AE1064:AE1076)</f>
        <v>0</v>
      </c>
      <c r="AF1063" s="44">
        <f>SUM(AF1064:AF1076)</f>
        <v>2</v>
      </c>
      <c r="AG1063" s="44">
        <f>SUM(AG1064:AG1076)</f>
        <v>0</v>
      </c>
      <c r="AH1063" s="44">
        <f>SUM(AH1064:AH1076)</f>
        <v>0</v>
      </c>
      <c r="AJ1063" s="281" t="e">
        <f t="shared" si="315"/>
        <v>#N/A</v>
      </c>
    </row>
    <row r="1064" spans="1:36" ht="19.5" hidden="1" customHeight="1" outlineLevel="2">
      <c r="A1064" s="45" t="s">
        <v>3123</v>
      </c>
      <c r="B1064" s="121" t="s">
        <v>706</v>
      </c>
      <c r="C1064" s="41">
        <f t="shared" si="305"/>
        <v>312</v>
      </c>
      <c r="D1064" s="41">
        <f t="shared" si="305"/>
        <v>0</v>
      </c>
      <c r="E1064" s="41">
        <f t="shared" si="305"/>
        <v>0</v>
      </c>
      <c r="F1064" s="41">
        <f t="shared" si="306"/>
        <v>312</v>
      </c>
      <c r="G1064" s="41">
        <f t="shared" si="307"/>
        <v>0</v>
      </c>
      <c r="H1064" s="130">
        <f t="shared" si="308"/>
        <v>0</v>
      </c>
      <c r="I1064" s="41">
        <v>312</v>
      </c>
      <c r="J1064" s="41"/>
      <c r="K1064" s="41">
        <f t="shared" si="316"/>
        <v>0</v>
      </c>
      <c r="L1064" s="41">
        <f t="shared" si="304"/>
        <v>312</v>
      </c>
      <c r="M1064" s="41">
        <f t="shared" si="309"/>
        <v>0</v>
      </c>
      <c r="N1064" s="130">
        <f t="shared" si="310"/>
        <v>0</v>
      </c>
      <c r="O1064" s="41"/>
      <c r="P1064" s="41"/>
      <c r="Q1064" s="41"/>
      <c r="R1064" s="41"/>
      <c r="S1064" s="41">
        <f t="shared" si="311"/>
        <v>0</v>
      </c>
      <c r="T1064" s="130">
        <f t="shared" si="312"/>
        <v>0</v>
      </c>
      <c r="U1064" s="41"/>
      <c r="V1064" s="41"/>
      <c r="W1064" s="41"/>
      <c r="X1064" s="41"/>
      <c r="Y1064" s="41">
        <f t="shared" si="313"/>
        <v>0</v>
      </c>
      <c r="Z1064" s="130">
        <f t="shared" si="314"/>
        <v>0</v>
      </c>
      <c r="AE1064" s="41"/>
      <c r="AF1064" s="41"/>
      <c r="AG1064" s="41"/>
      <c r="AH1064" s="41"/>
      <c r="AJ1064" s="281" t="e">
        <f t="shared" si="315"/>
        <v>#N/A</v>
      </c>
    </row>
    <row r="1065" spans="1:36" ht="19.5" hidden="1" customHeight="1" outlineLevel="2">
      <c r="A1065" s="45" t="s">
        <v>2086</v>
      </c>
      <c r="B1065" s="121" t="s">
        <v>718</v>
      </c>
      <c r="C1065" s="41">
        <f t="shared" si="305"/>
        <v>123</v>
      </c>
      <c r="D1065" s="41">
        <f t="shared" si="305"/>
        <v>0</v>
      </c>
      <c r="E1065" s="41">
        <f t="shared" si="305"/>
        <v>2</v>
      </c>
      <c r="F1065" s="41">
        <f t="shared" si="306"/>
        <v>125</v>
      </c>
      <c r="G1065" s="41">
        <f t="shared" si="307"/>
        <v>2</v>
      </c>
      <c r="H1065" s="130">
        <f t="shared" si="308"/>
        <v>1.6260162601626018</v>
      </c>
      <c r="I1065" s="41">
        <v>123</v>
      </c>
      <c r="J1065" s="41"/>
      <c r="K1065" s="41">
        <f t="shared" si="316"/>
        <v>2</v>
      </c>
      <c r="L1065" s="41">
        <f t="shared" si="304"/>
        <v>125</v>
      </c>
      <c r="M1065" s="41">
        <f t="shared" si="309"/>
        <v>2</v>
      </c>
      <c r="N1065" s="130">
        <f t="shared" si="310"/>
        <v>1.6260162601626018</v>
      </c>
      <c r="O1065" s="41"/>
      <c r="P1065" s="41"/>
      <c r="Q1065" s="41"/>
      <c r="R1065" s="41"/>
      <c r="S1065" s="41">
        <f t="shared" si="311"/>
        <v>0</v>
      </c>
      <c r="T1065" s="130">
        <f t="shared" si="312"/>
        <v>0</v>
      </c>
      <c r="U1065" s="41"/>
      <c r="V1065" s="41"/>
      <c r="W1065" s="41"/>
      <c r="X1065" s="41"/>
      <c r="Y1065" s="41">
        <f t="shared" si="313"/>
        <v>0</v>
      </c>
      <c r="Z1065" s="130">
        <f t="shared" si="314"/>
        <v>0</v>
      </c>
      <c r="AE1065" s="41"/>
      <c r="AF1065" s="41">
        <v>2</v>
      </c>
      <c r="AG1065" s="41"/>
      <c r="AH1065" s="41"/>
      <c r="AJ1065" s="281" t="e">
        <f t="shared" si="315"/>
        <v>#N/A</v>
      </c>
    </row>
    <row r="1066" spans="1:36" ht="19.5" hidden="1" customHeight="1" outlineLevel="2">
      <c r="A1066" s="45" t="s">
        <v>3124</v>
      </c>
      <c r="B1066" s="121" t="s">
        <v>719</v>
      </c>
      <c r="C1066" s="41">
        <f t="shared" si="305"/>
        <v>12</v>
      </c>
      <c r="D1066" s="41">
        <f t="shared" si="305"/>
        <v>0</v>
      </c>
      <c r="E1066" s="41">
        <f t="shared" si="305"/>
        <v>0</v>
      </c>
      <c r="F1066" s="41">
        <f t="shared" si="306"/>
        <v>12</v>
      </c>
      <c r="G1066" s="41">
        <f t="shared" si="307"/>
        <v>0</v>
      </c>
      <c r="H1066" s="130">
        <f t="shared" si="308"/>
        <v>0</v>
      </c>
      <c r="I1066" s="41">
        <v>12</v>
      </c>
      <c r="J1066" s="41"/>
      <c r="K1066" s="41">
        <f t="shared" si="316"/>
        <v>0</v>
      </c>
      <c r="L1066" s="41">
        <f t="shared" si="304"/>
        <v>12</v>
      </c>
      <c r="M1066" s="41">
        <f t="shared" si="309"/>
        <v>0</v>
      </c>
      <c r="N1066" s="130">
        <f t="shared" si="310"/>
        <v>0</v>
      </c>
      <c r="O1066" s="41"/>
      <c r="P1066" s="41"/>
      <c r="Q1066" s="41"/>
      <c r="R1066" s="41"/>
      <c r="S1066" s="41">
        <f t="shared" si="311"/>
        <v>0</v>
      </c>
      <c r="T1066" s="130">
        <f t="shared" si="312"/>
        <v>0</v>
      </c>
      <c r="U1066" s="41"/>
      <c r="V1066" s="41"/>
      <c r="W1066" s="41"/>
      <c r="X1066" s="41"/>
      <c r="Y1066" s="41">
        <f t="shared" si="313"/>
        <v>0</v>
      </c>
      <c r="Z1066" s="130">
        <f t="shared" si="314"/>
        <v>0</v>
      </c>
      <c r="AE1066" s="41"/>
      <c r="AF1066" s="41"/>
      <c r="AG1066" s="41"/>
      <c r="AH1066" s="41"/>
      <c r="AJ1066" s="281" t="e">
        <f t="shared" si="315"/>
        <v>#N/A</v>
      </c>
    </row>
    <row r="1067" spans="1:36" ht="19.5" hidden="1" customHeight="1" outlineLevel="2">
      <c r="A1067" s="45" t="s">
        <v>3125</v>
      </c>
      <c r="B1067" s="121" t="s">
        <v>1293</v>
      </c>
      <c r="C1067" s="41">
        <f t="shared" si="305"/>
        <v>0</v>
      </c>
      <c r="D1067" s="41">
        <f t="shared" si="305"/>
        <v>0</v>
      </c>
      <c r="E1067" s="41">
        <f t="shared" si="305"/>
        <v>0</v>
      </c>
      <c r="F1067" s="41">
        <f t="shared" si="306"/>
        <v>0</v>
      </c>
      <c r="G1067" s="41">
        <f t="shared" si="307"/>
        <v>0</v>
      </c>
      <c r="H1067" s="130">
        <f t="shared" si="308"/>
        <v>0</v>
      </c>
      <c r="I1067" s="41">
        <v>0</v>
      </c>
      <c r="J1067" s="41"/>
      <c r="K1067" s="41">
        <f t="shared" si="316"/>
        <v>0</v>
      </c>
      <c r="L1067" s="41">
        <f t="shared" si="304"/>
        <v>0</v>
      </c>
      <c r="M1067" s="41">
        <f t="shared" si="309"/>
        <v>0</v>
      </c>
      <c r="N1067" s="130">
        <f t="shared" si="310"/>
        <v>0</v>
      </c>
      <c r="O1067" s="41"/>
      <c r="P1067" s="41"/>
      <c r="Q1067" s="41"/>
      <c r="R1067" s="41"/>
      <c r="S1067" s="41">
        <f t="shared" si="311"/>
        <v>0</v>
      </c>
      <c r="T1067" s="130">
        <f t="shared" si="312"/>
        <v>0</v>
      </c>
      <c r="U1067" s="41"/>
      <c r="V1067" s="41"/>
      <c r="W1067" s="41"/>
      <c r="X1067" s="41"/>
      <c r="Y1067" s="41">
        <f t="shared" si="313"/>
        <v>0</v>
      </c>
      <c r="Z1067" s="130">
        <f t="shared" si="314"/>
        <v>0</v>
      </c>
      <c r="AE1067" s="41"/>
      <c r="AF1067" s="41"/>
      <c r="AG1067" s="41"/>
      <c r="AH1067" s="41"/>
      <c r="AJ1067" s="281" t="e">
        <f t="shared" si="315"/>
        <v>#N/A</v>
      </c>
    </row>
    <row r="1068" spans="1:36" ht="19.5" hidden="1" customHeight="1" outlineLevel="2">
      <c r="A1068" s="45" t="s">
        <v>3126</v>
      </c>
      <c r="B1068" s="121" t="s">
        <v>1294</v>
      </c>
      <c r="C1068" s="41">
        <f t="shared" si="305"/>
        <v>16</v>
      </c>
      <c r="D1068" s="41">
        <f t="shared" si="305"/>
        <v>0</v>
      </c>
      <c r="E1068" s="41">
        <f t="shared" si="305"/>
        <v>0</v>
      </c>
      <c r="F1068" s="41">
        <f t="shared" si="306"/>
        <v>16</v>
      </c>
      <c r="G1068" s="41">
        <f t="shared" si="307"/>
        <v>0</v>
      </c>
      <c r="H1068" s="130">
        <f t="shared" si="308"/>
        <v>0</v>
      </c>
      <c r="I1068" s="41">
        <v>16</v>
      </c>
      <c r="J1068" s="41"/>
      <c r="K1068" s="41">
        <f t="shared" si="316"/>
        <v>0</v>
      </c>
      <c r="L1068" s="41">
        <f t="shared" si="304"/>
        <v>16</v>
      </c>
      <c r="M1068" s="41">
        <f t="shared" si="309"/>
        <v>0</v>
      </c>
      <c r="N1068" s="130">
        <f t="shared" si="310"/>
        <v>0</v>
      </c>
      <c r="O1068" s="41"/>
      <c r="P1068" s="41"/>
      <c r="Q1068" s="41"/>
      <c r="R1068" s="41"/>
      <c r="S1068" s="41">
        <f t="shared" si="311"/>
        <v>0</v>
      </c>
      <c r="T1068" s="130">
        <f t="shared" si="312"/>
        <v>0</v>
      </c>
      <c r="U1068" s="41"/>
      <c r="V1068" s="41"/>
      <c r="W1068" s="41"/>
      <c r="X1068" s="41"/>
      <c r="Y1068" s="41">
        <f t="shared" si="313"/>
        <v>0</v>
      </c>
      <c r="Z1068" s="130">
        <f t="shared" si="314"/>
        <v>0</v>
      </c>
      <c r="AE1068" s="41"/>
      <c r="AF1068" s="41"/>
      <c r="AG1068" s="41"/>
      <c r="AH1068" s="41"/>
      <c r="AJ1068" s="281" t="e">
        <f t="shared" si="315"/>
        <v>#N/A</v>
      </c>
    </row>
    <row r="1069" spans="1:36" ht="19.5" hidden="1" customHeight="1" outlineLevel="2">
      <c r="A1069" s="45" t="s">
        <v>3127</v>
      </c>
      <c r="B1069" s="121" t="s">
        <v>1295</v>
      </c>
      <c r="C1069" s="41">
        <f t="shared" si="305"/>
        <v>0</v>
      </c>
      <c r="D1069" s="41">
        <f t="shared" si="305"/>
        <v>0</v>
      </c>
      <c r="E1069" s="41">
        <f t="shared" si="305"/>
        <v>0</v>
      </c>
      <c r="F1069" s="41">
        <f t="shared" si="306"/>
        <v>0</v>
      </c>
      <c r="G1069" s="41">
        <f t="shared" si="307"/>
        <v>0</v>
      </c>
      <c r="H1069" s="130">
        <f t="shared" si="308"/>
        <v>0</v>
      </c>
      <c r="I1069" s="41">
        <v>0</v>
      </c>
      <c r="J1069" s="41"/>
      <c r="K1069" s="41">
        <f t="shared" si="316"/>
        <v>0</v>
      </c>
      <c r="L1069" s="41">
        <f t="shared" si="304"/>
        <v>0</v>
      </c>
      <c r="M1069" s="41">
        <f t="shared" si="309"/>
        <v>0</v>
      </c>
      <c r="N1069" s="130">
        <f t="shared" si="310"/>
        <v>0</v>
      </c>
      <c r="O1069" s="41"/>
      <c r="P1069" s="41"/>
      <c r="Q1069" s="41"/>
      <c r="R1069" s="41"/>
      <c r="S1069" s="41">
        <f t="shared" si="311"/>
        <v>0</v>
      </c>
      <c r="T1069" s="130">
        <f t="shared" si="312"/>
        <v>0</v>
      </c>
      <c r="U1069" s="41"/>
      <c r="V1069" s="41"/>
      <c r="W1069" s="41"/>
      <c r="X1069" s="41"/>
      <c r="Y1069" s="41">
        <f t="shared" si="313"/>
        <v>0</v>
      </c>
      <c r="Z1069" s="130">
        <f t="shared" si="314"/>
        <v>0</v>
      </c>
      <c r="AE1069" s="41"/>
      <c r="AF1069" s="41"/>
      <c r="AG1069" s="41"/>
      <c r="AH1069" s="41"/>
      <c r="AJ1069" s="281" t="e">
        <f t="shared" si="315"/>
        <v>#N/A</v>
      </c>
    </row>
    <row r="1070" spans="1:36" ht="19.5" hidden="1" customHeight="1" outlineLevel="2">
      <c r="A1070" s="45" t="s">
        <v>3128</v>
      </c>
      <c r="B1070" s="121" t="s">
        <v>1296</v>
      </c>
      <c r="C1070" s="41">
        <f t="shared" si="305"/>
        <v>0</v>
      </c>
      <c r="D1070" s="41">
        <f t="shared" si="305"/>
        <v>0</v>
      </c>
      <c r="E1070" s="41">
        <f t="shared" si="305"/>
        <v>0</v>
      </c>
      <c r="F1070" s="41">
        <f t="shared" si="306"/>
        <v>0</v>
      </c>
      <c r="G1070" s="41">
        <f t="shared" si="307"/>
        <v>0</v>
      </c>
      <c r="H1070" s="130">
        <f t="shared" si="308"/>
        <v>0</v>
      </c>
      <c r="I1070" s="41">
        <v>0</v>
      </c>
      <c r="J1070" s="41"/>
      <c r="K1070" s="41">
        <f t="shared" si="316"/>
        <v>0</v>
      </c>
      <c r="L1070" s="41">
        <f t="shared" si="304"/>
        <v>0</v>
      </c>
      <c r="M1070" s="41">
        <f t="shared" si="309"/>
        <v>0</v>
      </c>
      <c r="N1070" s="130">
        <f t="shared" si="310"/>
        <v>0</v>
      </c>
      <c r="O1070" s="41"/>
      <c r="P1070" s="41"/>
      <c r="Q1070" s="41"/>
      <c r="R1070" s="41"/>
      <c r="S1070" s="41">
        <f t="shared" si="311"/>
        <v>0</v>
      </c>
      <c r="T1070" s="130">
        <f t="shared" si="312"/>
        <v>0</v>
      </c>
      <c r="U1070" s="41"/>
      <c r="V1070" s="41"/>
      <c r="W1070" s="41"/>
      <c r="X1070" s="41"/>
      <c r="Y1070" s="41">
        <f t="shared" si="313"/>
        <v>0</v>
      </c>
      <c r="Z1070" s="130">
        <f t="shared" si="314"/>
        <v>0</v>
      </c>
      <c r="AE1070" s="41"/>
      <c r="AF1070" s="41"/>
      <c r="AG1070" s="41"/>
      <c r="AH1070" s="41"/>
      <c r="AJ1070" s="281" t="e">
        <f t="shared" si="315"/>
        <v>#N/A</v>
      </c>
    </row>
    <row r="1071" spans="1:36" ht="19.5" hidden="1" customHeight="1" outlineLevel="2">
      <c r="A1071" s="45" t="s">
        <v>3129</v>
      </c>
      <c r="B1071" s="121" t="s">
        <v>1297</v>
      </c>
      <c r="C1071" s="41">
        <f t="shared" si="305"/>
        <v>0</v>
      </c>
      <c r="D1071" s="41">
        <f t="shared" si="305"/>
        <v>0</v>
      </c>
      <c r="E1071" s="41">
        <f t="shared" si="305"/>
        <v>0</v>
      </c>
      <c r="F1071" s="41">
        <f t="shared" si="306"/>
        <v>0</v>
      </c>
      <c r="G1071" s="41">
        <f t="shared" si="307"/>
        <v>0</v>
      </c>
      <c r="H1071" s="130">
        <f t="shared" si="308"/>
        <v>0</v>
      </c>
      <c r="I1071" s="41">
        <v>0</v>
      </c>
      <c r="J1071" s="41"/>
      <c r="K1071" s="41">
        <f t="shared" si="316"/>
        <v>0</v>
      </c>
      <c r="L1071" s="41">
        <f t="shared" si="304"/>
        <v>0</v>
      </c>
      <c r="M1071" s="41">
        <f t="shared" si="309"/>
        <v>0</v>
      </c>
      <c r="N1071" s="130">
        <f t="shared" si="310"/>
        <v>0</v>
      </c>
      <c r="O1071" s="41"/>
      <c r="P1071" s="41"/>
      <c r="Q1071" s="41"/>
      <c r="R1071" s="41"/>
      <c r="S1071" s="41">
        <f t="shared" si="311"/>
        <v>0</v>
      </c>
      <c r="T1071" s="130">
        <f t="shared" si="312"/>
        <v>0</v>
      </c>
      <c r="U1071" s="41"/>
      <c r="V1071" s="41"/>
      <c r="W1071" s="41"/>
      <c r="X1071" s="41"/>
      <c r="Y1071" s="41">
        <f t="shared" si="313"/>
        <v>0</v>
      </c>
      <c r="Z1071" s="130">
        <f t="shared" si="314"/>
        <v>0</v>
      </c>
      <c r="AE1071" s="41"/>
      <c r="AF1071" s="41"/>
      <c r="AG1071" s="41"/>
      <c r="AH1071" s="41"/>
      <c r="AJ1071" s="281" t="e">
        <f t="shared" si="315"/>
        <v>#N/A</v>
      </c>
    </row>
    <row r="1072" spans="1:36" ht="19.5" hidden="1" customHeight="1" outlineLevel="2">
      <c r="A1072" s="45" t="s">
        <v>3130</v>
      </c>
      <c r="B1072" s="121" t="s">
        <v>1298</v>
      </c>
      <c r="C1072" s="41">
        <f t="shared" si="305"/>
        <v>0</v>
      </c>
      <c r="D1072" s="41">
        <f t="shared" si="305"/>
        <v>0</v>
      </c>
      <c r="E1072" s="41">
        <f t="shared" si="305"/>
        <v>0</v>
      </c>
      <c r="F1072" s="41">
        <f t="shared" si="306"/>
        <v>0</v>
      </c>
      <c r="G1072" s="41">
        <f t="shared" si="307"/>
        <v>0</v>
      </c>
      <c r="H1072" s="130">
        <f t="shared" si="308"/>
        <v>0</v>
      </c>
      <c r="I1072" s="41">
        <v>0</v>
      </c>
      <c r="J1072" s="41"/>
      <c r="K1072" s="41">
        <f t="shared" si="316"/>
        <v>0</v>
      </c>
      <c r="L1072" s="41">
        <f t="shared" si="304"/>
        <v>0</v>
      </c>
      <c r="M1072" s="41">
        <f t="shared" si="309"/>
        <v>0</v>
      </c>
      <c r="N1072" s="130">
        <f t="shared" si="310"/>
        <v>0</v>
      </c>
      <c r="O1072" s="41"/>
      <c r="P1072" s="41"/>
      <c r="Q1072" s="41"/>
      <c r="R1072" s="41"/>
      <c r="S1072" s="41">
        <f t="shared" si="311"/>
        <v>0</v>
      </c>
      <c r="T1072" s="130">
        <f t="shared" si="312"/>
        <v>0</v>
      </c>
      <c r="U1072" s="41"/>
      <c r="V1072" s="41"/>
      <c r="W1072" s="41"/>
      <c r="X1072" s="41"/>
      <c r="Y1072" s="41">
        <f t="shared" si="313"/>
        <v>0</v>
      </c>
      <c r="Z1072" s="130">
        <f t="shared" si="314"/>
        <v>0</v>
      </c>
      <c r="AE1072" s="41"/>
      <c r="AF1072" s="41"/>
      <c r="AG1072" s="41"/>
      <c r="AH1072" s="41"/>
      <c r="AJ1072" s="281" t="e">
        <f t="shared" si="315"/>
        <v>#N/A</v>
      </c>
    </row>
    <row r="1073" spans="1:36" ht="19.5" hidden="1" customHeight="1" outlineLevel="2">
      <c r="A1073" s="45" t="s">
        <v>3131</v>
      </c>
      <c r="B1073" s="121" t="s">
        <v>1299</v>
      </c>
      <c r="C1073" s="41">
        <f t="shared" si="305"/>
        <v>0</v>
      </c>
      <c r="D1073" s="41">
        <f t="shared" si="305"/>
        <v>0</v>
      </c>
      <c r="E1073" s="41">
        <f t="shared" si="305"/>
        <v>0</v>
      </c>
      <c r="F1073" s="41">
        <f t="shared" si="306"/>
        <v>0</v>
      </c>
      <c r="G1073" s="41">
        <f t="shared" si="307"/>
        <v>0</v>
      </c>
      <c r="H1073" s="130">
        <f t="shared" si="308"/>
        <v>0</v>
      </c>
      <c r="I1073" s="41">
        <v>0</v>
      </c>
      <c r="J1073" s="41"/>
      <c r="K1073" s="41">
        <f t="shared" si="316"/>
        <v>0</v>
      </c>
      <c r="L1073" s="41">
        <f t="shared" si="304"/>
        <v>0</v>
      </c>
      <c r="M1073" s="41">
        <f t="shared" si="309"/>
        <v>0</v>
      </c>
      <c r="N1073" s="130">
        <f t="shared" si="310"/>
        <v>0</v>
      </c>
      <c r="O1073" s="41"/>
      <c r="P1073" s="41"/>
      <c r="Q1073" s="41"/>
      <c r="R1073" s="41"/>
      <c r="S1073" s="41">
        <f t="shared" si="311"/>
        <v>0</v>
      </c>
      <c r="T1073" s="130">
        <f t="shared" si="312"/>
        <v>0</v>
      </c>
      <c r="U1073" s="41"/>
      <c r="V1073" s="41"/>
      <c r="W1073" s="41"/>
      <c r="X1073" s="41"/>
      <c r="Y1073" s="41">
        <f t="shared" si="313"/>
        <v>0</v>
      </c>
      <c r="Z1073" s="130">
        <f t="shared" si="314"/>
        <v>0</v>
      </c>
      <c r="AE1073" s="41"/>
      <c r="AF1073" s="41"/>
      <c r="AG1073" s="41"/>
      <c r="AH1073" s="41"/>
      <c r="AJ1073" s="281" t="e">
        <f t="shared" si="315"/>
        <v>#N/A</v>
      </c>
    </row>
    <row r="1074" spans="1:36" ht="19.5" hidden="1" customHeight="1" outlineLevel="2">
      <c r="A1074" s="45" t="s">
        <v>3132</v>
      </c>
      <c r="B1074" s="121" t="s">
        <v>1244</v>
      </c>
      <c r="C1074" s="41">
        <f t="shared" si="305"/>
        <v>0</v>
      </c>
      <c r="D1074" s="41">
        <f t="shared" si="305"/>
        <v>0</v>
      </c>
      <c r="E1074" s="41">
        <f t="shared" si="305"/>
        <v>0</v>
      </c>
      <c r="F1074" s="41">
        <f t="shared" si="306"/>
        <v>0</v>
      </c>
      <c r="G1074" s="41">
        <f t="shared" si="307"/>
        <v>0</v>
      </c>
      <c r="H1074" s="130">
        <f t="shared" si="308"/>
        <v>0</v>
      </c>
      <c r="I1074" s="41">
        <v>0</v>
      </c>
      <c r="J1074" s="41"/>
      <c r="K1074" s="41">
        <f t="shared" si="316"/>
        <v>0</v>
      </c>
      <c r="L1074" s="41">
        <f t="shared" si="304"/>
        <v>0</v>
      </c>
      <c r="M1074" s="41">
        <f t="shared" si="309"/>
        <v>0</v>
      </c>
      <c r="N1074" s="130">
        <f t="shared" si="310"/>
        <v>0</v>
      </c>
      <c r="O1074" s="41"/>
      <c r="P1074" s="41"/>
      <c r="Q1074" s="41"/>
      <c r="R1074" s="41"/>
      <c r="S1074" s="41">
        <f t="shared" si="311"/>
        <v>0</v>
      </c>
      <c r="T1074" s="130">
        <f t="shared" si="312"/>
        <v>0</v>
      </c>
      <c r="U1074" s="41"/>
      <c r="V1074" s="41"/>
      <c r="W1074" s="41"/>
      <c r="X1074" s="41"/>
      <c r="Y1074" s="41">
        <f t="shared" si="313"/>
        <v>0</v>
      </c>
      <c r="Z1074" s="130">
        <f t="shared" si="314"/>
        <v>0</v>
      </c>
      <c r="AE1074" s="41"/>
      <c r="AF1074" s="41"/>
      <c r="AG1074" s="41"/>
      <c r="AH1074" s="41"/>
      <c r="AJ1074" s="281" t="e">
        <f t="shared" si="315"/>
        <v>#N/A</v>
      </c>
    </row>
    <row r="1075" spans="1:36" ht="19.5" hidden="1" customHeight="1" outlineLevel="2">
      <c r="A1075" s="45" t="s">
        <v>3133</v>
      </c>
      <c r="B1075" s="121" t="s">
        <v>1300</v>
      </c>
      <c r="C1075" s="41">
        <f t="shared" si="305"/>
        <v>0</v>
      </c>
      <c r="D1075" s="41">
        <f t="shared" si="305"/>
        <v>0</v>
      </c>
      <c r="E1075" s="41">
        <f t="shared" si="305"/>
        <v>0</v>
      </c>
      <c r="F1075" s="41">
        <f t="shared" si="306"/>
        <v>0</v>
      </c>
      <c r="G1075" s="41">
        <f t="shared" si="307"/>
        <v>0</v>
      </c>
      <c r="H1075" s="130">
        <f t="shared" si="308"/>
        <v>0</v>
      </c>
      <c r="I1075" s="41">
        <v>0</v>
      </c>
      <c r="J1075" s="41"/>
      <c r="K1075" s="41">
        <f t="shared" si="316"/>
        <v>0</v>
      </c>
      <c r="L1075" s="41">
        <f t="shared" si="304"/>
        <v>0</v>
      </c>
      <c r="M1075" s="41">
        <f t="shared" si="309"/>
        <v>0</v>
      </c>
      <c r="N1075" s="130">
        <f t="shared" si="310"/>
        <v>0</v>
      </c>
      <c r="O1075" s="41"/>
      <c r="P1075" s="41"/>
      <c r="Q1075" s="41"/>
      <c r="R1075" s="41"/>
      <c r="S1075" s="41">
        <f t="shared" si="311"/>
        <v>0</v>
      </c>
      <c r="T1075" s="130">
        <f t="shared" si="312"/>
        <v>0</v>
      </c>
      <c r="U1075" s="41"/>
      <c r="V1075" s="41"/>
      <c r="W1075" s="41"/>
      <c r="X1075" s="41"/>
      <c r="Y1075" s="41">
        <f t="shared" si="313"/>
        <v>0</v>
      </c>
      <c r="Z1075" s="130">
        <f t="shared" si="314"/>
        <v>0</v>
      </c>
      <c r="AE1075" s="41"/>
      <c r="AF1075" s="41"/>
      <c r="AG1075" s="41"/>
      <c r="AH1075" s="41"/>
      <c r="AJ1075" s="281" t="e">
        <f t="shared" si="315"/>
        <v>#N/A</v>
      </c>
    </row>
    <row r="1076" spans="1:36" ht="19.5" hidden="1" customHeight="1" outlineLevel="2">
      <c r="A1076" s="45" t="s">
        <v>3134</v>
      </c>
      <c r="B1076" s="121" t="s">
        <v>1301</v>
      </c>
      <c r="C1076" s="41">
        <f t="shared" si="305"/>
        <v>25</v>
      </c>
      <c r="D1076" s="41">
        <f t="shared" si="305"/>
        <v>0</v>
      </c>
      <c r="E1076" s="41">
        <f t="shared" si="305"/>
        <v>0</v>
      </c>
      <c r="F1076" s="41">
        <f t="shared" si="306"/>
        <v>25</v>
      </c>
      <c r="G1076" s="41">
        <f t="shared" si="307"/>
        <v>0</v>
      </c>
      <c r="H1076" s="130">
        <f t="shared" si="308"/>
        <v>0</v>
      </c>
      <c r="I1076" s="41">
        <v>25</v>
      </c>
      <c r="J1076" s="41"/>
      <c r="K1076" s="41">
        <f t="shared" si="316"/>
        <v>0</v>
      </c>
      <c r="L1076" s="41">
        <f t="shared" si="304"/>
        <v>25</v>
      </c>
      <c r="M1076" s="41">
        <f t="shared" si="309"/>
        <v>0</v>
      </c>
      <c r="N1076" s="130">
        <f t="shared" si="310"/>
        <v>0</v>
      </c>
      <c r="O1076" s="41"/>
      <c r="P1076" s="41"/>
      <c r="Q1076" s="41"/>
      <c r="R1076" s="41"/>
      <c r="S1076" s="41">
        <f t="shared" si="311"/>
        <v>0</v>
      </c>
      <c r="T1076" s="130">
        <f t="shared" si="312"/>
        <v>0</v>
      </c>
      <c r="U1076" s="41"/>
      <c r="V1076" s="41"/>
      <c r="W1076" s="41"/>
      <c r="X1076" s="41"/>
      <c r="Y1076" s="41">
        <f t="shared" si="313"/>
        <v>0</v>
      </c>
      <c r="Z1076" s="130">
        <f t="shared" si="314"/>
        <v>0</v>
      </c>
      <c r="AE1076" s="41"/>
      <c r="AF1076" s="41"/>
      <c r="AG1076" s="41"/>
      <c r="AH1076" s="41"/>
      <c r="AJ1076" s="281" t="e">
        <f t="shared" si="315"/>
        <v>#N/A</v>
      </c>
    </row>
    <row r="1077" spans="1:36" ht="19.5" hidden="1" customHeight="1" outlineLevel="1" collapsed="1">
      <c r="A1077" s="43" t="s">
        <v>3135</v>
      </c>
      <c r="B1077" s="121" t="s">
        <v>1302</v>
      </c>
      <c r="C1077" s="44">
        <f t="shared" si="305"/>
        <v>847</v>
      </c>
      <c r="D1077" s="44">
        <f t="shared" si="305"/>
        <v>0</v>
      </c>
      <c r="E1077" s="44">
        <f t="shared" si="305"/>
        <v>-26</v>
      </c>
      <c r="F1077" s="44">
        <f t="shared" si="306"/>
        <v>821</v>
      </c>
      <c r="G1077" s="44">
        <f t="shared" si="307"/>
        <v>-26</v>
      </c>
      <c r="H1077" s="131">
        <f t="shared" si="308"/>
        <v>-3.0696576151121606</v>
      </c>
      <c r="I1077" s="44">
        <f>SUM(I1078:I1085)</f>
        <v>644</v>
      </c>
      <c r="J1077" s="44">
        <f>SUM(J1078:J1085)</f>
        <v>0</v>
      </c>
      <c r="K1077" s="44">
        <f>SUM(K1078:K1085)</f>
        <v>0</v>
      </c>
      <c r="L1077" s="44">
        <f t="shared" si="304"/>
        <v>644</v>
      </c>
      <c r="M1077" s="44">
        <f t="shared" si="309"/>
        <v>0</v>
      </c>
      <c r="N1077" s="131">
        <f t="shared" si="310"/>
        <v>0</v>
      </c>
      <c r="O1077" s="44">
        <f>SUM(O1078:O1085)</f>
        <v>40</v>
      </c>
      <c r="P1077" s="44">
        <f>SUM(P1078:P1085)</f>
        <v>0</v>
      </c>
      <c r="Q1077" s="44">
        <f>SUM(Q1078:Q1085)</f>
        <v>-20</v>
      </c>
      <c r="R1077" s="44">
        <f>SUM(R1078:R1085)</f>
        <v>20</v>
      </c>
      <c r="S1077" s="44">
        <f t="shared" si="311"/>
        <v>-20</v>
      </c>
      <c r="T1077" s="131">
        <f t="shared" si="312"/>
        <v>-50</v>
      </c>
      <c r="U1077" s="44">
        <f>SUM(U1078:U1085)</f>
        <v>163</v>
      </c>
      <c r="V1077" s="44">
        <f>SUM(V1078:V1085)</f>
        <v>0</v>
      </c>
      <c r="W1077" s="44">
        <f>SUM(W1078:W1085)</f>
        <v>-6</v>
      </c>
      <c r="X1077" s="44">
        <f>SUM(X1078:X1085)</f>
        <v>157</v>
      </c>
      <c r="Y1077" s="44">
        <f t="shared" si="313"/>
        <v>-6</v>
      </c>
      <c r="Z1077" s="131">
        <f t="shared" si="314"/>
        <v>-3.6809815950920246</v>
      </c>
      <c r="AE1077" s="44">
        <f>SUM(AE1078:AE1085)</f>
        <v>0</v>
      </c>
      <c r="AF1077" s="44">
        <f>SUM(AF1078:AF1085)</f>
        <v>0</v>
      </c>
      <c r="AG1077" s="44">
        <f>SUM(AG1078:AG1085)</f>
        <v>0</v>
      </c>
      <c r="AH1077" s="44">
        <f>SUM(AH1078:AH1085)</f>
        <v>0</v>
      </c>
      <c r="AJ1077" s="281" t="e">
        <f t="shared" si="315"/>
        <v>#N/A</v>
      </c>
    </row>
    <row r="1078" spans="1:36" ht="19.5" hidden="1" customHeight="1" outlineLevel="2">
      <c r="A1078" s="45" t="s">
        <v>3136</v>
      </c>
      <c r="B1078" s="121" t="s">
        <v>706</v>
      </c>
      <c r="C1078" s="41">
        <f t="shared" si="305"/>
        <v>423</v>
      </c>
      <c r="D1078" s="41">
        <f t="shared" si="305"/>
        <v>0</v>
      </c>
      <c r="E1078" s="41">
        <f t="shared" si="305"/>
        <v>0</v>
      </c>
      <c r="F1078" s="41">
        <f t="shared" si="306"/>
        <v>423</v>
      </c>
      <c r="G1078" s="41">
        <f t="shared" si="307"/>
        <v>0</v>
      </c>
      <c r="H1078" s="130">
        <f t="shared" si="308"/>
        <v>0</v>
      </c>
      <c r="I1078" s="41">
        <v>321</v>
      </c>
      <c r="J1078" s="41"/>
      <c r="K1078" s="41">
        <f t="shared" si="316"/>
        <v>0</v>
      </c>
      <c r="L1078" s="41">
        <f t="shared" si="304"/>
        <v>321</v>
      </c>
      <c r="M1078" s="41">
        <f t="shared" si="309"/>
        <v>0</v>
      </c>
      <c r="N1078" s="130">
        <f t="shared" si="310"/>
        <v>0</v>
      </c>
      <c r="O1078" s="41"/>
      <c r="P1078" s="41"/>
      <c r="Q1078" s="41"/>
      <c r="R1078" s="41"/>
      <c r="S1078" s="41">
        <f t="shared" si="311"/>
        <v>0</v>
      </c>
      <c r="T1078" s="130">
        <f t="shared" si="312"/>
        <v>0</v>
      </c>
      <c r="U1078" s="41">
        <v>102</v>
      </c>
      <c r="V1078" s="41"/>
      <c r="W1078" s="41"/>
      <c r="X1078" s="41">
        <v>102</v>
      </c>
      <c r="Y1078" s="41">
        <f t="shared" si="313"/>
        <v>0</v>
      </c>
      <c r="Z1078" s="130">
        <f t="shared" si="314"/>
        <v>0</v>
      </c>
      <c r="AE1078" s="41"/>
      <c r="AF1078" s="41"/>
      <c r="AG1078" s="41"/>
      <c r="AH1078" s="41"/>
      <c r="AJ1078" s="281" t="e">
        <f t="shared" si="315"/>
        <v>#N/A</v>
      </c>
    </row>
    <row r="1079" spans="1:36" ht="19.5" hidden="1" customHeight="1" outlineLevel="2">
      <c r="A1079" s="45" t="s">
        <v>3137</v>
      </c>
      <c r="B1079" s="121" t="s">
        <v>718</v>
      </c>
      <c r="C1079" s="41">
        <f t="shared" si="305"/>
        <v>59</v>
      </c>
      <c r="D1079" s="41">
        <f t="shared" si="305"/>
        <v>0</v>
      </c>
      <c r="E1079" s="41">
        <f t="shared" si="305"/>
        <v>-22</v>
      </c>
      <c r="F1079" s="41">
        <f t="shared" si="306"/>
        <v>37</v>
      </c>
      <c r="G1079" s="41">
        <f t="shared" si="307"/>
        <v>-22</v>
      </c>
      <c r="H1079" s="130">
        <f t="shared" si="308"/>
        <v>-37.288135593220339</v>
      </c>
      <c r="I1079" s="41">
        <v>0</v>
      </c>
      <c r="J1079" s="41"/>
      <c r="K1079" s="41">
        <f t="shared" si="316"/>
        <v>0</v>
      </c>
      <c r="L1079" s="41">
        <f t="shared" si="304"/>
        <v>0</v>
      </c>
      <c r="M1079" s="41">
        <f t="shared" si="309"/>
        <v>0</v>
      </c>
      <c r="N1079" s="130">
        <f t="shared" si="310"/>
        <v>0</v>
      </c>
      <c r="O1079" s="41">
        <v>40</v>
      </c>
      <c r="P1079" s="41"/>
      <c r="Q1079" s="41">
        <v>-20</v>
      </c>
      <c r="R1079" s="41">
        <v>20</v>
      </c>
      <c r="S1079" s="41">
        <f t="shared" si="311"/>
        <v>-20</v>
      </c>
      <c r="T1079" s="130">
        <f t="shared" si="312"/>
        <v>-50</v>
      </c>
      <c r="U1079" s="41">
        <v>19</v>
      </c>
      <c r="V1079" s="41"/>
      <c r="W1079" s="41">
        <v>-2</v>
      </c>
      <c r="X1079" s="41">
        <v>17</v>
      </c>
      <c r="Y1079" s="41">
        <f t="shared" si="313"/>
        <v>-2</v>
      </c>
      <c r="Z1079" s="130">
        <f t="shared" si="314"/>
        <v>-10.526315789473683</v>
      </c>
      <c r="AE1079" s="41"/>
      <c r="AF1079" s="41"/>
      <c r="AG1079" s="41"/>
      <c r="AH1079" s="41"/>
      <c r="AJ1079" s="281" t="e">
        <f t="shared" si="315"/>
        <v>#N/A</v>
      </c>
    </row>
    <row r="1080" spans="1:36" ht="19.5" hidden="1" customHeight="1" outlineLevel="2">
      <c r="A1080" s="45" t="s">
        <v>3138</v>
      </c>
      <c r="B1080" s="121" t="s">
        <v>719</v>
      </c>
      <c r="C1080" s="41">
        <f t="shared" si="305"/>
        <v>0</v>
      </c>
      <c r="D1080" s="41">
        <f t="shared" si="305"/>
        <v>0</v>
      </c>
      <c r="E1080" s="41">
        <f t="shared" si="305"/>
        <v>0</v>
      </c>
      <c r="F1080" s="41">
        <f t="shared" si="306"/>
        <v>0</v>
      </c>
      <c r="G1080" s="41">
        <f t="shared" si="307"/>
        <v>0</v>
      </c>
      <c r="H1080" s="130">
        <f t="shared" si="308"/>
        <v>0</v>
      </c>
      <c r="I1080" s="41">
        <v>0</v>
      </c>
      <c r="J1080" s="41"/>
      <c r="K1080" s="41">
        <f t="shared" si="316"/>
        <v>0</v>
      </c>
      <c r="L1080" s="41">
        <f t="shared" si="304"/>
        <v>0</v>
      </c>
      <c r="M1080" s="41">
        <f t="shared" si="309"/>
        <v>0</v>
      </c>
      <c r="N1080" s="130">
        <f t="shared" si="310"/>
        <v>0</v>
      </c>
      <c r="O1080" s="41"/>
      <c r="P1080" s="41"/>
      <c r="Q1080" s="41"/>
      <c r="R1080" s="41"/>
      <c r="S1080" s="41">
        <f t="shared" si="311"/>
        <v>0</v>
      </c>
      <c r="T1080" s="130">
        <f t="shared" si="312"/>
        <v>0</v>
      </c>
      <c r="U1080" s="41"/>
      <c r="V1080" s="41"/>
      <c r="W1080" s="41">
        <v>0</v>
      </c>
      <c r="X1080" s="41"/>
      <c r="Y1080" s="41">
        <f t="shared" si="313"/>
        <v>0</v>
      </c>
      <c r="Z1080" s="130">
        <f t="shared" si="314"/>
        <v>0</v>
      </c>
      <c r="AE1080" s="41"/>
      <c r="AF1080" s="41"/>
      <c r="AG1080" s="41"/>
      <c r="AH1080" s="41"/>
      <c r="AJ1080" s="281" t="e">
        <f t="shared" si="315"/>
        <v>#N/A</v>
      </c>
    </row>
    <row r="1081" spans="1:36" ht="19.5" hidden="1" customHeight="1" outlineLevel="2">
      <c r="A1081" s="45" t="s">
        <v>3139</v>
      </c>
      <c r="B1081" s="121" t="s">
        <v>1303</v>
      </c>
      <c r="C1081" s="41">
        <f t="shared" si="305"/>
        <v>0</v>
      </c>
      <c r="D1081" s="41">
        <f t="shared" si="305"/>
        <v>0</v>
      </c>
      <c r="E1081" s="41">
        <f t="shared" si="305"/>
        <v>0</v>
      </c>
      <c r="F1081" s="41">
        <f t="shared" si="306"/>
        <v>0</v>
      </c>
      <c r="G1081" s="41">
        <f t="shared" si="307"/>
        <v>0</v>
      </c>
      <c r="H1081" s="130">
        <f t="shared" si="308"/>
        <v>0</v>
      </c>
      <c r="I1081" s="41">
        <v>0</v>
      </c>
      <c r="J1081" s="41"/>
      <c r="K1081" s="41">
        <f t="shared" si="316"/>
        <v>0</v>
      </c>
      <c r="L1081" s="41">
        <f t="shared" si="304"/>
        <v>0</v>
      </c>
      <c r="M1081" s="41">
        <f t="shared" si="309"/>
        <v>0</v>
      </c>
      <c r="N1081" s="130">
        <f t="shared" si="310"/>
        <v>0</v>
      </c>
      <c r="O1081" s="41"/>
      <c r="P1081" s="41"/>
      <c r="Q1081" s="41"/>
      <c r="R1081" s="41"/>
      <c r="S1081" s="41">
        <f t="shared" si="311"/>
        <v>0</v>
      </c>
      <c r="T1081" s="130">
        <f t="shared" si="312"/>
        <v>0</v>
      </c>
      <c r="U1081" s="41"/>
      <c r="V1081" s="41"/>
      <c r="W1081" s="41">
        <v>0</v>
      </c>
      <c r="X1081" s="41"/>
      <c r="Y1081" s="41">
        <f t="shared" si="313"/>
        <v>0</v>
      </c>
      <c r="Z1081" s="130">
        <f t="shared" si="314"/>
        <v>0</v>
      </c>
      <c r="AE1081" s="41"/>
      <c r="AF1081" s="41"/>
      <c r="AG1081" s="41"/>
      <c r="AH1081" s="41"/>
      <c r="AJ1081" s="281" t="e">
        <f t="shared" si="315"/>
        <v>#N/A</v>
      </c>
    </row>
    <row r="1082" spans="1:36" ht="19.5" hidden="1" customHeight="1" outlineLevel="2">
      <c r="A1082" s="45" t="s">
        <v>3140</v>
      </c>
      <c r="B1082" s="121" t="s">
        <v>1304</v>
      </c>
      <c r="C1082" s="41">
        <f t="shared" si="305"/>
        <v>42</v>
      </c>
      <c r="D1082" s="41">
        <f t="shared" si="305"/>
        <v>0</v>
      </c>
      <c r="E1082" s="41">
        <f t="shared" si="305"/>
        <v>-3</v>
      </c>
      <c r="F1082" s="41">
        <f t="shared" si="306"/>
        <v>39</v>
      </c>
      <c r="G1082" s="41">
        <f t="shared" si="307"/>
        <v>-3</v>
      </c>
      <c r="H1082" s="130">
        <f t="shared" si="308"/>
        <v>-7.1428571428571423</v>
      </c>
      <c r="I1082" s="41">
        <v>13</v>
      </c>
      <c r="J1082" s="41"/>
      <c r="K1082" s="41">
        <f t="shared" si="316"/>
        <v>0</v>
      </c>
      <c r="L1082" s="41">
        <f t="shared" si="304"/>
        <v>13</v>
      </c>
      <c r="M1082" s="41">
        <f t="shared" si="309"/>
        <v>0</v>
      </c>
      <c r="N1082" s="130">
        <f t="shared" si="310"/>
        <v>0</v>
      </c>
      <c r="O1082" s="41"/>
      <c r="P1082" s="41"/>
      <c r="Q1082" s="41"/>
      <c r="R1082" s="41"/>
      <c r="S1082" s="41">
        <f t="shared" si="311"/>
        <v>0</v>
      </c>
      <c r="T1082" s="130">
        <f t="shared" si="312"/>
        <v>0</v>
      </c>
      <c r="U1082" s="41">
        <v>29</v>
      </c>
      <c r="V1082" s="41"/>
      <c r="W1082" s="41">
        <v>-3</v>
      </c>
      <c r="X1082" s="41">
        <v>26</v>
      </c>
      <c r="Y1082" s="41">
        <f t="shared" si="313"/>
        <v>-3</v>
      </c>
      <c r="Z1082" s="130">
        <f t="shared" si="314"/>
        <v>-10.344827586206897</v>
      </c>
      <c r="AE1082" s="41"/>
      <c r="AF1082" s="41"/>
      <c r="AG1082" s="41"/>
      <c r="AH1082" s="41"/>
      <c r="AJ1082" s="281">
        <f t="shared" si="315"/>
        <v>-5</v>
      </c>
    </row>
    <row r="1083" spans="1:36" ht="19.5" hidden="1" customHeight="1" outlineLevel="2">
      <c r="A1083" s="45" t="s">
        <v>3141</v>
      </c>
      <c r="B1083" s="121" t="s">
        <v>1305</v>
      </c>
      <c r="C1083" s="41">
        <f t="shared" si="305"/>
        <v>2</v>
      </c>
      <c r="D1083" s="41">
        <f t="shared" si="305"/>
        <v>0</v>
      </c>
      <c r="E1083" s="41">
        <f t="shared" si="305"/>
        <v>0</v>
      </c>
      <c r="F1083" s="41">
        <f t="shared" si="306"/>
        <v>2</v>
      </c>
      <c r="G1083" s="41">
        <f t="shared" si="307"/>
        <v>0</v>
      </c>
      <c r="H1083" s="130">
        <f t="shared" si="308"/>
        <v>0</v>
      </c>
      <c r="I1083" s="41">
        <v>0</v>
      </c>
      <c r="J1083" s="41"/>
      <c r="K1083" s="41">
        <f t="shared" si="316"/>
        <v>0</v>
      </c>
      <c r="L1083" s="41">
        <f t="shared" si="304"/>
        <v>0</v>
      </c>
      <c r="M1083" s="41">
        <f t="shared" si="309"/>
        <v>0</v>
      </c>
      <c r="N1083" s="130">
        <f t="shared" si="310"/>
        <v>0</v>
      </c>
      <c r="O1083" s="41"/>
      <c r="P1083" s="41"/>
      <c r="Q1083" s="41"/>
      <c r="R1083" s="41"/>
      <c r="S1083" s="41">
        <f t="shared" si="311"/>
        <v>0</v>
      </c>
      <c r="T1083" s="130">
        <f t="shared" si="312"/>
        <v>0</v>
      </c>
      <c r="U1083" s="41">
        <v>2</v>
      </c>
      <c r="V1083" s="41"/>
      <c r="W1083" s="41">
        <v>0</v>
      </c>
      <c r="X1083" s="41">
        <v>2</v>
      </c>
      <c r="Y1083" s="41">
        <f t="shared" si="313"/>
        <v>0</v>
      </c>
      <c r="Z1083" s="130">
        <f t="shared" si="314"/>
        <v>0</v>
      </c>
      <c r="AE1083" s="41"/>
      <c r="AF1083" s="41"/>
      <c r="AG1083" s="41"/>
      <c r="AH1083" s="41"/>
      <c r="AJ1083" s="281" t="e">
        <f t="shared" si="315"/>
        <v>#N/A</v>
      </c>
    </row>
    <row r="1084" spans="1:36" ht="19.5" hidden="1" customHeight="1" outlineLevel="2">
      <c r="A1084" s="45" t="s">
        <v>3142</v>
      </c>
      <c r="B1084" s="121" t="s">
        <v>1306</v>
      </c>
      <c r="C1084" s="41">
        <f t="shared" si="305"/>
        <v>10</v>
      </c>
      <c r="D1084" s="41">
        <f t="shared" si="305"/>
        <v>0</v>
      </c>
      <c r="E1084" s="41">
        <f t="shared" si="305"/>
        <v>0</v>
      </c>
      <c r="F1084" s="41">
        <f t="shared" si="306"/>
        <v>10</v>
      </c>
      <c r="G1084" s="41">
        <f t="shared" si="307"/>
        <v>0</v>
      </c>
      <c r="H1084" s="130">
        <f t="shared" si="308"/>
        <v>0</v>
      </c>
      <c r="I1084" s="41">
        <v>10</v>
      </c>
      <c r="J1084" s="41"/>
      <c r="K1084" s="41">
        <f t="shared" si="316"/>
        <v>0</v>
      </c>
      <c r="L1084" s="41">
        <f t="shared" si="304"/>
        <v>10</v>
      </c>
      <c r="M1084" s="41">
        <f t="shared" si="309"/>
        <v>0</v>
      </c>
      <c r="N1084" s="130">
        <f t="shared" si="310"/>
        <v>0</v>
      </c>
      <c r="O1084" s="41"/>
      <c r="P1084" s="41"/>
      <c r="Q1084" s="41"/>
      <c r="R1084" s="41"/>
      <c r="S1084" s="41">
        <f t="shared" si="311"/>
        <v>0</v>
      </c>
      <c r="T1084" s="130">
        <f t="shared" si="312"/>
        <v>0</v>
      </c>
      <c r="U1084" s="41"/>
      <c r="V1084" s="41"/>
      <c r="W1084" s="41">
        <v>0</v>
      </c>
      <c r="X1084" s="41"/>
      <c r="Y1084" s="41">
        <f t="shared" si="313"/>
        <v>0</v>
      </c>
      <c r="Z1084" s="130">
        <f t="shared" si="314"/>
        <v>0</v>
      </c>
      <c r="AE1084" s="41"/>
      <c r="AF1084" s="41"/>
      <c r="AG1084" s="41"/>
      <c r="AH1084" s="41"/>
      <c r="AJ1084" s="281" t="e">
        <f t="shared" si="315"/>
        <v>#N/A</v>
      </c>
    </row>
    <row r="1085" spans="1:36" ht="19.5" hidden="1" customHeight="1" outlineLevel="2">
      <c r="A1085" s="45" t="s">
        <v>3143</v>
      </c>
      <c r="B1085" s="121" t="s">
        <v>1307</v>
      </c>
      <c r="C1085" s="41">
        <f t="shared" si="305"/>
        <v>311</v>
      </c>
      <c r="D1085" s="41">
        <f t="shared" si="305"/>
        <v>0</v>
      </c>
      <c r="E1085" s="41">
        <f t="shared" si="305"/>
        <v>-1</v>
      </c>
      <c r="F1085" s="41">
        <f t="shared" si="306"/>
        <v>310</v>
      </c>
      <c r="G1085" s="41">
        <f t="shared" si="307"/>
        <v>-1</v>
      </c>
      <c r="H1085" s="130">
        <f t="shared" si="308"/>
        <v>-0.32154340836012862</v>
      </c>
      <c r="I1085" s="41">
        <v>300</v>
      </c>
      <c r="J1085" s="41"/>
      <c r="K1085" s="41">
        <f t="shared" si="316"/>
        <v>0</v>
      </c>
      <c r="L1085" s="41">
        <f t="shared" si="304"/>
        <v>300</v>
      </c>
      <c r="M1085" s="41">
        <f t="shared" si="309"/>
        <v>0</v>
      </c>
      <c r="N1085" s="130">
        <f t="shared" si="310"/>
        <v>0</v>
      </c>
      <c r="O1085" s="41"/>
      <c r="P1085" s="41"/>
      <c r="Q1085" s="41"/>
      <c r="R1085" s="41"/>
      <c r="S1085" s="41">
        <f t="shared" si="311"/>
        <v>0</v>
      </c>
      <c r="T1085" s="130">
        <f t="shared" si="312"/>
        <v>0</v>
      </c>
      <c r="U1085" s="41">
        <v>11</v>
      </c>
      <c r="V1085" s="41"/>
      <c r="W1085" s="41">
        <v>-1</v>
      </c>
      <c r="X1085" s="41">
        <v>10</v>
      </c>
      <c r="Y1085" s="41">
        <f t="shared" si="313"/>
        <v>-1</v>
      </c>
      <c r="Z1085" s="130">
        <f t="shared" si="314"/>
        <v>-9.0909090909090917</v>
      </c>
      <c r="AE1085" s="41"/>
      <c r="AF1085" s="41"/>
      <c r="AG1085" s="41"/>
      <c r="AH1085" s="41"/>
      <c r="AJ1085" s="281" t="e">
        <f t="shared" si="315"/>
        <v>#N/A</v>
      </c>
    </row>
    <row r="1086" spans="1:36" ht="19.5" hidden="1" customHeight="1" outlineLevel="1" collapsed="1">
      <c r="A1086" s="43" t="s">
        <v>3144</v>
      </c>
      <c r="B1086" s="121" t="s">
        <v>1308</v>
      </c>
      <c r="C1086" s="44">
        <f t="shared" si="305"/>
        <v>319</v>
      </c>
      <c r="D1086" s="44">
        <f t="shared" si="305"/>
        <v>0</v>
      </c>
      <c r="E1086" s="44">
        <f t="shared" si="305"/>
        <v>37</v>
      </c>
      <c r="F1086" s="44">
        <f t="shared" si="306"/>
        <v>356</v>
      </c>
      <c r="G1086" s="44">
        <f t="shared" si="307"/>
        <v>37</v>
      </c>
      <c r="H1086" s="131">
        <f t="shared" si="308"/>
        <v>11.598746081504702</v>
      </c>
      <c r="I1086" s="44">
        <f>SUM(I1087:I1092)</f>
        <v>269</v>
      </c>
      <c r="J1086" s="44">
        <f>SUM(J1087:J1092)</f>
        <v>0</v>
      </c>
      <c r="K1086" s="44">
        <f>SUM(K1087:K1092)</f>
        <v>37</v>
      </c>
      <c r="L1086" s="44">
        <f t="shared" si="304"/>
        <v>306</v>
      </c>
      <c r="M1086" s="44">
        <f t="shared" si="309"/>
        <v>37</v>
      </c>
      <c r="N1086" s="131">
        <f t="shared" si="310"/>
        <v>13.754646840148698</v>
      </c>
      <c r="O1086" s="44">
        <f>SUM(O1087:O1092)</f>
        <v>0</v>
      </c>
      <c r="P1086" s="44">
        <f>SUM(P1087:P1092)</f>
        <v>0</v>
      </c>
      <c r="Q1086" s="44">
        <f>SUM(Q1087:Q1092)</f>
        <v>0</v>
      </c>
      <c r="R1086" s="44">
        <f>SUM(R1087:R1092)</f>
        <v>0</v>
      </c>
      <c r="S1086" s="44">
        <f t="shared" si="311"/>
        <v>0</v>
      </c>
      <c r="T1086" s="131">
        <f t="shared" si="312"/>
        <v>0</v>
      </c>
      <c r="U1086" s="44">
        <f>SUM(U1087:U1092)</f>
        <v>50</v>
      </c>
      <c r="V1086" s="44">
        <f>SUM(V1087:V1092)</f>
        <v>0</v>
      </c>
      <c r="W1086" s="44">
        <f>SUM(W1087:W1092)</f>
        <v>0</v>
      </c>
      <c r="X1086" s="44">
        <f>SUM(X1087:X1092)</f>
        <v>50</v>
      </c>
      <c r="Y1086" s="44">
        <f t="shared" si="313"/>
        <v>0</v>
      </c>
      <c r="Z1086" s="131">
        <f t="shared" si="314"/>
        <v>0</v>
      </c>
      <c r="AE1086" s="44">
        <f>SUM(AE1087:AE1092)</f>
        <v>0</v>
      </c>
      <c r="AF1086" s="44">
        <f>SUM(AF1087:AF1092)</f>
        <v>37</v>
      </c>
      <c r="AG1086" s="44">
        <f>SUM(AG1087:AG1092)</f>
        <v>0</v>
      </c>
      <c r="AH1086" s="44">
        <f>SUM(AH1087:AH1092)</f>
        <v>0</v>
      </c>
      <c r="AJ1086" s="281" t="e">
        <f t="shared" si="315"/>
        <v>#N/A</v>
      </c>
    </row>
    <row r="1087" spans="1:36" ht="19.5" hidden="1" customHeight="1" outlineLevel="2">
      <c r="A1087" s="45" t="s">
        <v>2087</v>
      </c>
      <c r="B1087" s="121" t="s">
        <v>706</v>
      </c>
      <c r="C1087" s="41">
        <f t="shared" si="305"/>
        <v>247</v>
      </c>
      <c r="D1087" s="41">
        <f t="shared" si="305"/>
        <v>0</v>
      </c>
      <c r="E1087" s="41">
        <f t="shared" si="305"/>
        <v>25</v>
      </c>
      <c r="F1087" s="41">
        <f t="shared" si="306"/>
        <v>272</v>
      </c>
      <c r="G1087" s="41">
        <f t="shared" si="307"/>
        <v>25</v>
      </c>
      <c r="H1087" s="130">
        <f t="shared" si="308"/>
        <v>10.121457489878543</v>
      </c>
      <c r="I1087" s="41">
        <v>212</v>
      </c>
      <c r="J1087" s="41"/>
      <c r="K1087" s="41">
        <f t="shared" si="316"/>
        <v>25</v>
      </c>
      <c r="L1087" s="41">
        <f t="shared" si="304"/>
        <v>237</v>
      </c>
      <c r="M1087" s="41">
        <f t="shared" si="309"/>
        <v>25</v>
      </c>
      <c r="N1087" s="130">
        <f t="shared" si="310"/>
        <v>11.79245283018868</v>
      </c>
      <c r="O1087" s="41"/>
      <c r="P1087" s="41"/>
      <c r="Q1087" s="41"/>
      <c r="R1087" s="41"/>
      <c r="S1087" s="41">
        <f t="shared" si="311"/>
        <v>0</v>
      </c>
      <c r="T1087" s="130">
        <f t="shared" si="312"/>
        <v>0</v>
      </c>
      <c r="U1087" s="41">
        <v>35</v>
      </c>
      <c r="V1087" s="41"/>
      <c r="W1087" s="41"/>
      <c r="X1087" s="41">
        <v>35</v>
      </c>
      <c r="Y1087" s="41">
        <f t="shared" si="313"/>
        <v>0</v>
      </c>
      <c r="Z1087" s="130">
        <f t="shared" si="314"/>
        <v>0</v>
      </c>
      <c r="AE1087" s="41"/>
      <c r="AF1087" s="41">
        <v>25</v>
      </c>
      <c r="AG1087" s="41"/>
      <c r="AH1087" s="41"/>
      <c r="AJ1087" s="281" t="e">
        <f t="shared" si="315"/>
        <v>#N/A</v>
      </c>
    </row>
    <row r="1088" spans="1:36" ht="19.5" hidden="1" customHeight="1" outlineLevel="2">
      <c r="A1088" s="45" t="s">
        <v>2088</v>
      </c>
      <c r="B1088" s="121" t="s">
        <v>718</v>
      </c>
      <c r="C1088" s="41">
        <f t="shared" si="305"/>
        <v>65</v>
      </c>
      <c r="D1088" s="41">
        <f t="shared" si="305"/>
        <v>0</v>
      </c>
      <c r="E1088" s="41">
        <f t="shared" si="305"/>
        <v>12</v>
      </c>
      <c r="F1088" s="41">
        <f t="shared" si="306"/>
        <v>77</v>
      </c>
      <c r="G1088" s="41">
        <f t="shared" si="307"/>
        <v>12</v>
      </c>
      <c r="H1088" s="130">
        <f t="shared" si="308"/>
        <v>18.461538461538463</v>
      </c>
      <c r="I1088" s="41">
        <v>50</v>
      </c>
      <c r="J1088" s="41"/>
      <c r="K1088" s="41">
        <f t="shared" si="316"/>
        <v>12</v>
      </c>
      <c r="L1088" s="41">
        <f t="shared" si="304"/>
        <v>62</v>
      </c>
      <c r="M1088" s="41">
        <f t="shared" si="309"/>
        <v>12</v>
      </c>
      <c r="N1088" s="130">
        <f t="shared" si="310"/>
        <v>24</v>
      </c>
      <c r="O1088" s="41"/>
      <c r="P1088" s="41"/>
      <c r="Q1088" s="41"/>
      <c r="R1088" s="41"/>
      <c r="S1088" s="41">
        <f t="shared" si="311"/>
        <v>0</v>
      </c>
      <c r="T1088" s="130">
        <f t="shared" si="312"/>
        <v>0</v>
      </c>
      <c r="U1088" s="41">
        <v>15</v>
      </c>
      <c r="V1088" s="41"/>
      <c r="W1088" s="41"/>
      <c r="X1088" s="41">
        <v>15</v>
      </c>
      <c r="Y1088" s="41">
        <f t="shared" si="313"/>
        <v>0</v>
      </c>
      <c r="Z1088" s="130">
        <f t="shared" si="314"/>
        <v>0</v>
      </c>
      <c r="AE1088" s="41"/>
      <c r="AF1088" s="41">
        <v>12</v>
      </c>
      <c r="AG1088" s="41"/>
      <c r="AH1088" s="41"/>
      <c r="AJ1088" s="281" t="e">
        <f t="shared" si="315"/>
        <v>#N/A</v>
      </c>
    </row>
    <row r="1089" spans="1:36" ht="19.5" hidden="1" customHeight="1" outlineLevel="2">
      <c r="A1089" s="45" t="s">
        <v>3145</v>
      </c>
      <c r="B1089" s="121" t="s">
        <v>719</v>
      </c>
      <c r="C1089" s="41">
        <f t="shared" si="305"/>
        <v>6</v>
      </c>
      <c r="D1089" s="41">
        <f t="shared" si="305"/>
        <v>0</v>
      </c>
      <c r="E1089" s="41">
        <f t="shared" si="305"/>
        <v>0</v>
      </c>
      <c r="F1089" s="41">
        <f t="shared" si="306"/>
        <v>6</v>
      </c>
      <c r="G1089" s="41">
        <f t="shared" si="307"/>
        <v>0</v>
      </c>
      <c r="H1089" s="130">
        <f t="shared" si="308"/>
        <v>0</v>
      </c>
      <c r="I1089" s="41">
        <v>6</v>
      </c>
      <c r="J1089" s="41"/>
      <c r="K1089" s="41">
        <f t="shared" si="316"/>
        <v>0</v>
      </c>
      <c r="L1089" s="41">
        <f t="shared" si="304"/>
        <v>6</v>
      </c>
      <c r="M1089" s="41">
        <f t="shared" si="309"/>
        <v>0</v>
      </c>
      <c r="N1089" s="130">
        <f t="shared" si="310"/>
        <v>0</v>
      </c>
      <c r="O1089" s="41"/>
      <c r="P1089" s="41"/>
      <c r="Q1089" s="41"/>
      <c r="R1089" s="41"/>
      <c r="S1089" s="41">
        <f t="shared" si="311"/>
        <v>0</v>
      </c>
      <c r="T1089" s="130">
        <f t="shared" si="312"/>
        <v>0</v>
      </c>
      <c r="U1089" s="41">
        <v>0</v>
      </c>
      <c r="V1089" s="41"/>
      <c r="W1089" s="41"/>
      <c r="X1089" s="41">
        <v>0</v>
      </c>
      <c r="Y1089" s="41">
        <f t="shared" si="313"/>
        <v>0</v>
      </c>
      <c r="Z1089" s="130">
        <f t="shared" si="314"/>
        <v>0</v>
      </c>
      <c r="AE1089" s="41"/>
      <c r="AF1089" s="41"/>
      <c r="AG1089" s="41"/>
      <c r="AH1089" s="41"/>
      <c r="AJ1089" s="281" t="e">
        <f t="shared" si="315"/>
        <v>#N/A</v>
      </c>
    </row>
    <row r="1090" spans="1:36" ht="19.5" hidden="1" customHeight="1" outlineLevel="2">
      <c r="A1090" s="45" t="s">
        <v>3146</v>
      </c>
      <c r="B1090" s="121" t="s">
        <v>1309</v>
      </c>
      <c r="C1090" s="41">
        <f t="shared" si="305"/>
        <v>1</v>
      </c>
      <c r="D1090" s="41">
        <f t="shared" si="305"/>
        <v>0</v>
      </c>
      <c r="E1090" s="41">
        <f t="shared" si="305"/>
        <v>0</v>
      </c>
      <c r="F1090" s="41">
        <f t="shared" si="306"/>
        <v>1</v>
      </c>
      <c r="G1090" s="41">
        <f t="shared" si="307"/>
        <v>0</v>
      </c>
      <c r="H1090" s="130">
        <f t="shared" si="308"/>
        <v>0</v>
      </c>
      <c r="I1090" s="41">
        <v>1</v>
      </c>
      <c r="J1090" s="41"/>
      <c r="K1090" s="41">
        <f t="shared" si="316"/>
        <v>0</v>
      </c>
      <c r="L1090" s="41">
        <f t="shared" si="304"/>
        <v>1</v>
      </c>
      <c r="M1090" s="41">
        <f t="shared" si="309"/>
        <v>0</v>
      </c>
      <c r="N1090" s="130">
        <f t="shared" si="310"/>
        <v>0</v>
      </c>
      <c r="O1090" s="41"/>
      <c r="P1090" s="41"/>
      <c r="Q1090" s="41"/>
      <c r="R1090" s="41"/>
      <c r="S1090" s="41">
        <f t="shared" si="311"/>
        <v>0</v>
      </c>
      <c r="T1090" s="130">
        <f t="shared" si="312"/>
        <v>0</v>
      </c>
      <c r="U1090" s="41">
        <v>0</v>
      </c>
      <c r="V1090" s="41"/>
      <c r="W1090" s="41"/>
      <c r="X1090" s="41">
        <v>0</v>
      </c>
      <c r="Y1090" s="41">
        <f t="shared" si="313"/>
        <v>0</v>
      </c>
      <c r="Z1090" s="130">
        <f t="shared" si="314"/>
        <v>0</v>
      </c>
      <c r="AE1090" s="41"/>
      <c r="AF1090" s="41"/>
      <c r="AG1090" s="41"/>
      <c r="AH1090" s="41"/>
      <c r="AJ1090" s="281" t="e">
        <f t="shared" si="315"/>
        <v>#N/A</v>
      </c>
    </row>
    <row r="1091" spans="1:36" ht="19.5" hidden="1" customHeight="1" outlineLevel="2">
      <c r="A1091" s="45" t="s">
        <v>3147</v>
      </c>
      <c r="B1091" s="121" t="s">
        <v>1310</v>
      </c>
      <c r="C1091" s="41">
        <f t="shared" si="305"/>
        <v>0</v>
      </c>
      <c r="D1091" s="41">
        <f t="shared" si="305"/>
        <v>0</v>
      </c>
      <c r="E1091" s="41">
        <f t="shared" si="305"/>
        <v>0</v>
      </c>
      <c r="F1091" s="41">
        <f t="shared" si="306"/>
        <v>0</v>
      </c>
      <c r="G1091" s="41">
        <f t="shared" si="307"/>
        <v>0</v>
      </c>
      <c r="H1091" s="130">
        <f t="shared" si="308"/>
        <v>0</v>
      </c>
      <c r="I1091" s="41">
        <v>0</v>
      </c>
      <c r="J1091" s="41"/>
      <c r="K1091" s="41">
        <f t="shared" si="316"/>
        <v>0</v>
      </c>
      <c r="L1091" s="41">
        <f t="shared" si="304"/>
        <v>0</v>
      </c>
      <c r="M1091" s="41">
        <f t="shared" si="309"/>
        <v>0</v>
      </c>
      <c r="N1091" s="130">
        <f t="shared" si="310"/>
        <v>0</v>
      </c>
      <c r="O1091" s="41"/>
      <c r="P1091" s="41"/>
      <c r="Q1091" s="41"/>
      <c r="R1091" s="41"/>
      <c r="S1091" s="41">
        <f t="shared" si="311"/>
        <v>0</v>
      </c>
      <c r="T1091" s="130">
        <f t="shared" si="312"/>
        <v>0</v>
      </c>
      <c r="U1091" s="41">
        <v>0</v>
      </c>
      <c r="V1091" s="41"/>
      <c r="W1091" s="41"/>
      <c r="X1091" s="41">
        <v>0</v>
      </c>
      <c r="Y1091" s="41">
        <f t="shared" si="313"/>
        <v>0</v>
      </c>
      <c r="Z1091" s="130">
        <f t="shared" si="314"/>
        <v>0</v>
      </c>
      <c r="AE1091" s="41"/>
      <c r="AF1091" s="41"/>
      <c r="AG1091" s="41"/>
      <c r="AH1091" s="41"/>
      <c r="AJ1091" s="281" t="e">
        <f t="shared" si="315"/>
        <v>#N/A</v>
      </c>
    </row>
    <row r="1092" spans="1:36" ht="19.5" hidden="1" customHeight="1" outlineLevel="2">
      <c r="A1092" s="45" t="s">
        <v>3148</v>
      </c>
      <c r="B1092" s="121" t="s">
        <v>1311</v>
      </c>
      <c r="C1092" s="41">
        <f t="shared" si="305"/>
        <v>0</v>
      </c>
      <c r="D1092" s="41">
        <f t="shared" si="305"/>
        <v>0</v>
      </c>
      <c r="E1092" s="41">
        <f t="shared" si="305"/>
        <v>0</v>
      </c>
      <c r="F1092" s="41">
        <f t="shared" si="306"/>
        <v>0</v>
      </c>
      <c r="G1092" s="41">
        <f t="shared" si="307"/>
        <v>0</v>
      </c>
      <c r="H1092" s="130">
        <f t="shared" si="308"/>
        <v>0</v>
      </c>
      <c r="I1092" s="41">
        <v>0</v>
      </c>
      <c r="J1092" s="41"/>
      <c r="K1092" s="41">
        <f t="shared" si="316"/>
        <v>0</v>
      </c>
      <c r="L1092" s="41">
        <f t="shared" si="304"/>
        <v>0</v>
      </c>
      <c r="M1092" s="41">
        <f t="shared" si="309"/>
        <v>0</v>
      </c>
      <c r="N1092" s="130">
        <f t="shared" si="310"/>
        <v>0</v>
      </c>
      <c r="O1092" s="41"/>
      <c r="P1092" s="41"/>
      <c r="Q1092" s="41"/>
      <c r="R1092" s="41"/>
      <c r="S1092" s="41">
        <f t="shared" si="311"/>
        <v>0</v>
      </c>
      <c r="T1092" s="130">
        <f t="shared" si="312"/>
        <v>0</v>
      </c>
      <c r="U1092" s="41"/>
      <c r="V1092" s="41"/>
      <c r="W1092" s="41"/>
      <c r="X1092" s="41"/>
      <c r="Y1092" s="41">
        <f t="shared" si="313"/>
        <v>0</v>
      </c>
      <c r="Z1092" s="130">
        <f t="shared" si="314"/>
        <v>0</v>
      </c>
      <c r="AE1092" s="41"/>
      <c r="AF1092" s="41"/>
      <c r="AG1092" s="41"/>
      <c r="AH1092" s="41"/>
      <c r="AJ1092" s="281" t="e">
        <f t="shared" si="315"/>
        <v>#N/A</v>
      </c>
    </row>
    <row r="1093" spans="1:36" ht="19.5" hidden="1" customHeight="1" outlineLevel="1" collapsed="1">
      <c r="A1093" s="43" t="s">
        <v>3149</v>
      </c>
      <c r="B1093" s="121" t="s">
        <v>1312</v>
      </c>
      <c r="C1093" s="44">
        <f t="shared" si="305"/>
        <v>1972</v>
      </c>
      <c r="D1093" s="44">
        <f t="shared" si="305"/>
        <v>0</v>
      </c>
      <c r="E1093" s="44">
        <f t="shared" si="305"/>
        <v>-791</v>
      </c>
      <c r="F1093" s="44">
        <f t="shared" si="306"/>
        <v>1181</v>
      </c>
      <c r="G1093" s="44">
        <f t="shared" si="307"/>
        <v>-791</v>
      </c>
      <c r="H1093" s="131">
        <f t="shared" si="308"/>
        <v>-40.111561866125761</v>
      </c>
      <c r="I1093" s="44">
        <f>SUM(I1094:I1099)</f>
        <v>939</v>
      </c>
      <c r="J1093" s="44">
        <f>SUM(J1094:J1099)</f>
        <v>0</v>
      </c>
      <c r="K1093" s="44">
        <f>SUM(K1094:K1099)</f>
        <v>88</v>
      </c>
      <c r="L1093" s="44">
        <f t="shared" ref="L1093:L1156" si="317">SUM(I1093:K1093)</f>
        <v>1027</v>
      </c>
      <c r="M1093" s="44">
        <f t="shared" si="309"/>
        <v>88</v>
      </c>
      <c r="N1093" s="131">
        <f t="shared" si="310"/>
        <v>9.3716719914802979</v>
      </c>
      <c r="O1093" s="44">
        <f>SUM(O1094:O1099)</f>
        <v>0</v>
      </c>
      <c r="P1093" s="44">
        <f>SUM(P1094:P1099)</f>
        <v>0</v>
      </c>
      <c r="Q1093" s="44">
        <f>SUM(Q1094:Q1099)</f>
        <v>0</v>
      </c>
      <c r="R1093" s="44">
        <f>SUM(R1094:R1099)</f>
        <v>0</v>
      </c>
      <c r="S1093" s="44">
        <f t="shared" si="311"/>
        <v>0</v>
      </c>
      <c r="T1093" s="131">
        <f t="shared" si="312"/>
        <v>0</v>
      </c>
      <c r="U1093" s="44">
        <f>SUM(U1094:U1099)</f>
        <v>1033</v>
      </c>
      <c r="V1093" s="44">
        <f>SUM(V1094:V1099)</f>
        <v>0</v>
      </c>
      <c r="W1093" s="44">
        <f>SUM(W1094:W1099)</f>
        <v>-879</v>
      </c>
      <c r="X1093" s="44">
        <f>SUM(X1094:X1099)</f>
        <v>154</v>
      </c>
      <c r="Y1093" s="44">
        <f t="shared" si="313"/>
        <v>-879</v>
      </c>
      <c r="Z1093" s="131">
        <f t="shared" si="314"/>
        <v>-85.091965150048395</v>
      </c>
      <c r="AE1093" s="44">
        <f>SUM(AE1094:AE1099)</f>
        <v>0</v>
      </c>
      <c r="AF1093" s="44">
        <f>SUM(AF1094:AF1099)</f>
        <v>88</v>
      </c>
      <c r="AG1093" s="44">
        <f>SUM(AG1094:AG1099)</f>
        <v>0</v>
      </c>
      <c r="AH1093" s="44">
        <f>SUM(AH1094:AH1099)</f>
        <v>0</v>
      </c>
      <c r="AJ1093" s="281" t="e">
        <f t="shared" si="315"/>
        <v>#N/A</v>
      </c>
    </row>
    <row r="1094" spans="1:36" ht="19.5" hidden="1" customHeight="1" outlineLevel="2">
      <c r="A1094" s="45" t="s">
        <v>3150</v>
      </c>
      <c r="B1094" s="121" t="s">
        <v>706</v>
      </c>
      <c r="C1094" s="41">
        <f t="shared" si="305"/>
        <v>0</v>
      </c>
      <c r="D1094" s="41">
        <f t="shared" si="305"/>
        <v>0</v>
      </c>
      <c r="E1094" s="41">
        <f t="shared" si="305"/>
        <v>0</v>
      </c>
      <c r="F1094" s="41">
        <f t="shared" si="306"/>
        <v>0</v>
      </c>
      <c r="G1094" s="41">
        <f t="shared" si="307"/>
        <v>0</v>
      </c>
      <c r="H1094" s="130">
        <f t="shared" si="308"/>
        <v>0</v>
      </c>
      <c r="I1094" s="41">
        <v>0</v>
      </c>
      <c r="J1094" s="41"/>
      <c r="K1094" s="41">
        <f t="shared" si="316"/>
        <v>0</v>
      </c>
      <c r="L1094" s="41">
        <f t="shared" si="317"/>
        <v>0</v>
      </c>
      <c r="M1094" s="41">
        <f t="shared" si="309"/>
        <v>0</v>
      </c>
      <c r="N1094" s="130">
        <f t="shared" si="310"/>
        <v>0</v>
      </c>
      <c r="O1094" s="41"/>
      <c r="P1094" s="41"/>
      <c r="Q1094" s="41"/>
      <c r="R1094" s="41"/>
      <c r="S1094" s="41">
        <f t="shared" si="311"/>
        <v>0</v>
      </c>
      <c r="T1094" s="130">
        <f t="shared" si="312"/>
        <v>0</v>
      </c>
      <c r="U1094" s="41">
        <v>0</v>
      </c>
      <c r="V1094" s="41"/>
      <c r="W1094" s="41"/>
      <c r="X1094" s="41">
        <v>0</v>
      </c>
      <c r="Y1094" s="41">
        <f t="shared" si="313"/>
        <v>0</v>
      </c>
      <c r="Z1094" s="130">
        <f t="shared" si="314"/>
        <v>0</v>
      </c>
      <c r="AE1094" s="41"/>
      <c r="AF1094" s="41"/>
      <c r="AG1094" s="41"/>
      <c r="AH1094" s="41"/>
      <c r="AJ1094" s="281" t="e">
        <f t="shared" si="315"/>
        <v>#N/A</v>
      </c>
    </row>
    <row r="1095" spans="1:36" ht="19.5" hidden="1" customHeight="1" outlineLevel="2">
      <c r="A1095" s="45" t="s">
        <v>3151</v>
      </c>
      <c r="B1095" s="121" t="s">
        <v>718</v>
      </c>
      <c r="C1095" s="41">
        <f t="shared" ref="C1095:E1158" si="318">I1095+O1095+U1095</f>
        <v>0</v>
      </c>
      <c r="D1095" s="41">
        <f t="shared" si="318"/>
        <v>0</v>
      </c>
      <c r="E1095" s="41">
        <f t="shared" si="318"/>
        <v>0</v>
      </c>
      <c r="F1095" s="41">
        <f t="shared" ref="F1095:F1158" si="319">L1095+R1095+X1095</f>
        <v>0</v>
      </c>
      <c r="G1095" s="41">
        <f t="shared" ref="G1095:G1158" si="320">F1095-C1095</f>
        <v>0</v>
      </c>
      <c r="H1095" s="130">
        <f t="shared" ref="H1095:H1158" si="321">IF(C1095=0,0,G1095/C1095*100)</f>
        <v>0</v>
      </c>
      <c r="I1095" s="41">
        <v>0</v>
      </c>
      <c r="J1095" s="41"/>
      <c r="K1095" s="41">
        <f t="shared" si="316"/>
        <v>0</v>
      </c>
      <c r="L1095" s="41">
        <f t="shared" si="317"/>
        <v>0</v>
      </c>
      <c r="M1095" s="41">
        <f t="shared" ref="M1095:M1158" si="322">L1095-I1095</f>
        <v>0</v>
      </c>
      <c r="N1095" s="130">
        <f t="shared" ref="N1095:N1158" si="323">IF(I1095=0,0,M1095/I1095*100)</f>
        <v>0</v>
      </c>
      <c r="O1095" s="41"/>
      <c r="P1095" s="41"/>
      <c r="Q1095" s="41"/>
      <c r="R1095" s="41"/>
      <c r="S1095" s="41">
        <f t="shared" ref="S1095:S1158" si="324">R1095-O1095</f>
        <v>0</v>
      </c>
      <c r="T1095" s="130">
        <f t="shared" ref="T1095:T1158" si="325">IF(O1095=0,0,S1095/O1095*100)</f>
        <v>0</v>
      </c>
      <c r="U1095" s="41">
        <v>0</v>
      </c>
      <c r="V1095" s="41"/>
      <c r="W1095" s="41"/>
      <c r="X1095" s="41">
        <v>0</v>
      </c>
      <c r="Y1095" s="41">
        <f t="shared" ref="Y1095:Y1158" si="326">X1095-U1095</f>
        <v>0</v>
      </c>
      <c r="Z1095" s="130">
        <f t="shared" ref="Z1095:Z1158" si="327">IF(U1095=0,0,Y1095/U1095*100)</f>
        <v>0</v>
      </c>
      <c r="AE1095" s="41"/>
      <c r="AF1095" s="41"/>
      <c r="AG1095" s="41"/>
      <c r="AH1095" s="41"/>
      <c r="AJ1095" s="281" t="e">
        <f t="shared" ref="AJ1095:AJ1158" si="328">VLOOKUP($A1095,$A$1374:$F$2703,3,FALSE)</f>
        <v>#N/A</v>
      </c>
    </row>
    <row r="1096" spans="1:36" ht="19.5" hidden="1" customHeight="1" outlineLevel="2">
      <c r="A1096" s="45" t="s">
        <v>3152</v>
      </c>
      <c r="B1096" s="121" t="s">
        <v>719</v>
      </c>
      <c r="C1096" s="41">
        <f t="shared" si="318"/>
        <v>0</v>
      </c>
      <c r="D1096" s="41">
        <f t="shared" si="318"/>
        <v>0</v>
      </c>
      <c r="E1096" s="41">
        <f t="shared" si="318"/>
        <v>0</v>
      </c>
      <c r="F1096" s="41">
        <f t="shared" si="319"/>
        <v>0</v>
      </c>
      <c r="G1096" s="41">
        <f t="shared" si="320"/>
        <v>0</v>
      </c>
      <c r="H1096" s="130">
        <f t="shared" si="321"/>
        <v>0</v>
      </c>
      <c r="I1096" s="41">
        <v>0</v>
      </c>
      <c r="J1096" s="41"/>
      <c r="K1096" s="41">
        <f t="shared" si="316"/>
        <v>0</v>
      </c>
      <c r="L1096" s="41">
        <f t="shared" si="317"/>
        <v>0</v>
      </c>
      <c r="M1096" s="41">
        <f t="shared" si="322"/>
        <v>0</v>
      </c>
      <c r="N1096" s="130">
        <f t="shared" si="323"/>
        <v>0</v>
      </c>
      <c r="O1096" s="41"/>
      <c r="P1096" s="41"/>
      <c r="Q1096" s="41"/>
      <c r="R1096" s="41"/>
      <c r="S1096" s="41">
        <f t="shared" si="324"/>
        <v>0</v>
      </c>
      <c r="T1096" s="130">
        <f t="shared" si="325"/>
        <v>0</v>
      </c>
      <c r="U1096" s="41">
        <v>0</v>
      </c>
      <c r="V1096" s="41"/>
      <c r="W1096" s="41"/>
      <c r="X1096" s="41">
        <v>0</v>
      </c>
      <c r="Y1096" s="41">
        <f t="shared" si="326"/>
        <v>0</v>
      </c>
      <c r="Z1096" s="130">
        <f t="shared" si="327"/>
        <v>0</v>
      </c>
      <c r="AE1096" s="41"/>
      <c r="AF1096" s="41"/>
      <c r="AG1096" s="41"/>
      <c r="AH1096" s="41"/>
      <c r="AJ1096" s="281" t="e">
        <f t="shared" si="328"/>
        <v>#N/A</v>
      </c>
    </row>
    <row r="1097" spans="1:36" ht="19.5" hidden="1" customHeight="1" outlineLevel="2">
      <c r="A1097" s="45" t="s">
        <v>3153</v>
      </c>
      <c r="B1097" s="121" t="s">
        <v>1313</v>
      </c>
      <c r="C1097" s="41">
        <f t="shared" si="318"/>
        <v>0</v>
      </c>
      <c r="D1097" s="41">
        <f t="shared" si="318"/>
        <v>0</v>
      </c>
      <c r="E1097" s="41">
        <f t="shared" si="318"/>
        <v>0</v>
      </c>
      <c r="F1097" s="41">
        <f t="shared" si="319"/>
        <v>0</v>
      </c>
      <c r="G1097" s="41">
        <f t="shared" si="320"/>
        <v>0</v>
      </c>
      <c r="H1097" s="130">
        <f t="shared" si="321"/>
        <v>0</v>
      </c>
      <c r="I1097" s="41">
        <v>0</v>
      </c>
      <c r="J1097" s="41"/>
      <c r="K1097" s="41">
        <f t="shared" ref="K1097:K1106" si="329">SUM(AE1097:AH1097)</f>
        <v>0</v>
      </c>
      <c r="L1097" s="41">
        <f t="shared" si="317"/>
        <v>0</v>
      </c>
      <c r="M1097" s="41">
        <f t="shared" si="322"/>
        <v>0</v>
      </c>
      <c r="N1097" s="130">
        <f t="shared" si="323"/>
        <v>0</v>
      </c>
      <c r="O1097" s="41"/>
      <c r="P1097" s="41"/>
      <c r="Q1097" s="41"/>
      <c r="R1097" s="41"/>
      <c r="S1097" s="41">
        <f t="shared" si="324"/>
        <v>0</v>
      </c>
      <c r="T1097" s="130">
        <f t="shared" si="325"/>
        <v>0</v>
      </c>
      <c r="U1097" s="41">
        <v>0</v>
      </c>
      <c r="V1097" s="41"/>
      <c r="W1097" s="41"/>
      <c r="X1097" s="41">
        <v>0</v>
      </c>
      <c r="Y1097" s="41">
        <f t="shared" si="326"/>
        <v>0</v>
      </c>
      <c r="Z1097" s="130">
        <f t="shared" si="327"/>
        <v>0</v>
      </c>
      <c r="AE1097" s="41"/>
      <c r="AF1097" s="41"/>
      <c r="AG1097" s="41"/>
      <c r="AH1097" s="41"/>
      <c r="AJ1097" s="281" t="e">
        <f t="shared" si="328"/>
        <v>#N/A</v>
      </c>
    </row>
    <row r="1098" spans="1:36" ht="19.5" hidden="1" customHeight="1" outlineLevel="2">
      <c r="A1098" s="45" t="s">
        <v>3154</v>
      </c>
      <c r="B1098" s="121" t="s">
        <v>1314</v>
      </c>
      <c r="C1098" s="41">
        <f t="shared" si="318"/>
        <v>928</v>
      </c>
      <c r="D1098" s="41">
        <f t="shared" si="318"/>
        <v>0</v>
      </c>
      <c r="E1098" s="41">
        <f t="shared" si="318"/>
        <v>0</v>
      </c>
      <c r="F1098" s="41">
        <f t="shared" si="319"/>
        <v>928</v>
      </c>
      <c r="G1098" s="41">
        <f t="shared" si="320"/>
        <v>0</v>
      </c>
      <c r="H1098" s="130">
        <f t="shared" si="321"/>
        <v>0</v>
      </c>
      <c r="I1098" s="41">
        <v>928</v>
      </c>
      <c r="J1098" s="41"/>
      <c r="K1098" s="41">
        <f t="shared" si="329"/>
        <v>0</v>
      </c>
      <c r="L1098" s="41">
        <f t="shared" si="317"/>
        <v>928</v>
      </c>
      <c r="M1098" s="41">
        <f t="shared" si="322"/>
        <v>0</v>
      </c>
      <c r="N1098" s="130">
        <f t="shared" si="323"/>
        <v>0</v>
      </c>
      <c r="O1098" s="41"/>
      <c r="P1098" s="41"/>
      <c r="Q1098" s="41"/>
      <c r="R1098" s="41"/>
      <c r="S1098" s="41">
        <f t="shared" si="324"/>
        <v>0</v>
      </c>
      <c r="T1098" s="130">
        <f t="shared" si="325"/>
        <v>0</v>
      </c>
      <c r="U1098" s="41">
        <v>0</v>
      </c>
      <c r="V1098" s="41"/>
      <c r="W1098" s="41"/>
      <c r="X1098" s="41">
        <v>0</v>
      </c>
      <c r="Y1098" s="41">
        <f t="shared" si="326"/>
        <v>0</v>
      </c>
      <c r="Z1098" s="130">
        <f t="shared" si="327"/>
        <v>0</v>
      </c>
      <c r="AE1098" s="41"/>
      <c r="AF1098" s="41"/>
      <c r="AG1098" s="41"/>
      <c r="AH1098" s="41"/>
      <c r="AJ1098" s="281" t="e">
        <f t="shared" si="328"/>
        <v>#N/A</v>
      </c>
    </row>
    <row r="1099" spans="1:36" ht="19.5" hidden="1" customHeight="1" outlineLevel="2">
      <c r="A1099" s="45" t="s">
        <v>2089</v>
      </c>
      <c r="B1099" s="121" t="s">
        <v>1315</v>
      </c>
      <c r="C1099" s="41">
        <f t="shared" si="318"/>
        <v>1044</v>
      </c>
      <c r="D1099" s="41">
        <f t="shared" si="318"/>
        <v>0</v>
      </c>
      <c r="E1099" s="41">
        <f t="shared" si="318"/>
        <v>-791</v>
      </c>
      <c r="F1099" s="41">
        <f t="shared" si="319"/>
        <v>253</v>
      </c>
      <c r="G1099" s="41">
        <f t="shared" si="320"/>
        <v>-791</v>
      </c>
      <c r="H1099" s="130">
        <f t="shared" si="321"/>
        <v>-75.76628352490421</v>
      </c>
      <c r="I1099" s="41">
        <v>11</v>
      </c>
      <c r="J1099" s="41"/>
      <c r="K1099" s="41">
        <f t="shared" si="329"/>
        <v>88</v>
      </c>
      <c r="L1099" s="41">
        <f t="shared" si="317"/>
        <v>99</v>
      </c>
      <c r="M1099" s="41">
        <f t="shared" si="322"/>
        <v>88</v>
      </c>
      <c r="N1099" s="130">
        <f t="shared" si="323"/>
        <v>800</v>
      </c>
      <c r="O1099" s="41"/>
      <c r="P1099" s="41"/>
      <c r="Q1099" s="41"/>
      <c r="R1099" s="41"/>
      <c r="S1099" s="41">
        <f t="shared" si="324"/>
        <v>0</v>
      </c>
      <c r="T1099" s="130">
        <f t="shared" si="325"/>
        <v>0</v>
      </c>
      <c r="U1099" s="41">
        <v>1033</v>
      </c>
      <c r="V1099" s="41"/>
      <c r="W1099" s="41">
        <v>-879</v>
      </c>
      <c r="X1099" s="41">
        <v>154</v>
      </c>
      <c r="Y1099" s="41">
        <f t="shared" si="326"/>
        <v>-879</v>
      </c>
      <c r="Z1099" s="130">
        <f t="shared" si="327"/>
        <v>-85.091965150048395</v>
      </c>
      <c r="AE1099" s="41"/>
      <c r="AF1099" s="41">
        <v>88</v>
      </c>
      <c r="AG1099" s="41"/>
      <c r="AH1099" s="41"/>
      <c r="AJ1099" s="281" t="e">
        <f t="shared" si="328"/>
        <v>#N/A</v>
      </c>
    </row>
    <row r="1100" spans="1:36" ht="19.5" hidden="1" customHeight="1" outlineLevel="1" collapsed="1">
      <c r="A1100" s="43" t="s">
        <v>3155</v>
      </c>
      <c r="B1100" s="121" t="s">
        <v>1316</v>
      </c>
      <c r="C1100" s="44">
        <f t="shared" si="318"/>
        <v>6710</v>
      </c>
      <c r="D1100" s="44">
        <f t="shared" si="318"/>
        <v>0</v>
      </c>
      <c r="E1100" s="44">
        <f t="shared" si="318"/>
        <v>-370</v>
      </c>
      <c r="F1100" s="44">
        <f t="shared" si="319"/>
        <v>6340</v>
      </c>
      <c r="G1100" s="44">
        <f t="shared" si="320"/>
        <v>-370</v>
      </c>
      <c r="H1100" s="131">
        <f t="shared" si="321"/>
        <v>-5.5141579731743668</v>
      </c>
      <c r="I1100" s="44">
        <f>SUM(I1101:I1106)</f>
        <v>6710</v>
      </c>
      <c r="J1100" s="44">
        <f>SUM(J1101:J1106)</f>
        <v>0</v>
      </c>
      <c r="K1100" s="44">
        <f>SUM(K1101:K1106)</f>
        <v>-370</v>
      </c>
      <c r="L1100" s="44">
        <f t="shared" si="317"/>
        <v>6340</v>
      </c>
      <c r="M1100" s="44">
        <f t="shared" si="322"/>
        <v>-370</v>
      </c>
      <c r="N1100" s="131">
        <f t="shared" si="323"/>
        <v>-5.5141579731743668</v>
      </c>
      <c r="O1100" s="44">
        <f>SUM(O1101:O1106)</f>
        <v>0</v>
      </c>
      <c r="P1100" s="44">
        <f>SUM(P1101:P1106)</f>
        <v>0</v>
      </c>
      <c r="Q1100" s="44">
        <f>SUM(Q1101:Q1106)</f>
        <v>0</v>
      </c>
      <c r="R1100" s="44">
        <f>SUM(R1101:R1106)</f>
        <v>0</v>
      </c>
      <c r="S1100" s="44">
        <f t="shared" si="324"/>
        <v>0</v>
      </c>
      <c r="T1100" s="131">
        <f t="shared" si="325"/>
        <v>0</v>
      </c>
      <c r="U1100" s="44">
        <f>SUM(U1101:U1106)</f>
        <v>0</v>
      </c>
      <c r="V1100" s="44">
        <f>SUM(V1101:V1106)</f>
        <v>0</v>
      </c>
      <c r="W1100" s="44">
        <f>SUM(W1101:W1106)</f>
        <v>0</v>
      </c>
      <c r="X1100" s="44">
        <f>SUM(X1101:X1106)</f>
        <v>0</v>
      </c>
      <c r="Y1100" s="44">
        <f t="shared" si="326"/>
        <v>0</v>
      </c>
      <c r="Z1100" s="131">
        <f t="shared" si="327"/>
        <v>0</v>
      </c>
      <c r="AE1100" s="44">
        <f>SUM(AE1101:AE1106)</f>
        <v>0</v>
      </c>
      <c r="AF1100" s="44">
        <f>SUM(AF1101:AF1106)</f>
        <v>-370</v>
      </c>
      <c r="AG1100" s="44">
        <f>SUM(AG1101:AG1106)</f>
        <v>0</v>
      </c>
      <c r="AH1100" s="44">
        <f>SUM(AH1101:AH1106)</f>
        <v>0</v>
      </c>
      <c r="AJ1100" s="281" t="e">
        <f t="shared" si="328"/>
        <v>#N/A</v>
      </c>
    </row>
    <row r="1101" spans="1:36" ht="19.5" hidden="1" customHeight="1" outlineLevel="2">
      <c r="A1101" s="45" t="s">
        <v>3156</v>
      </c>
      <c r="B1101" s="121" t="s">
        <v>1317</v>
      </c>
      <c r="C1101" s="41">
        <f t="shared" si="318"/>
        <v>0</v>
      </c>
      <c r="D1101" s="41">
        <f t="shared" si="318"/>
        <v>0</v>
      </c>
      <c r="E1101" s="41">
        <f t="shared" si="318"/>
        <v>0</v>
      </c>
      <c r="F1101" s="41">
        <f t="shared" si="319"/>
        <v>0</v>
      </c>
      <c r="G1101" s="41">
        <f t="shared" si="320"/>
        <v>0</v>
      </c>
      <c r="H1101" s="130">
        <f t="shared" si="321"/>
        <v>0</v>
      </c>
      <c r="I1101" s="41">
        <v>0</v>
      </c>
      <c r="J1101" s="41"/>
      <c r="K1101" s="41">
        <f t="shared" si="329"/>
        <v>0</v>
      </c>
      <c r="L1101" s="41">
        <f t="shared" si="317"/>
        <v>0</v>
      </c>
      <c r="M1101" s="41">
        <f t="shared" si="322"/>
        <v>0</v>
      </c>
      <c r="N1101" s="130">
        <f t="shared" si="323"/>
        <v>0</v>
      </c>
      <c r="O1101" s="41"/>
      <c r="P1101" s="41"/>
      <c r="Q1101" s="41"/>
      <c r="R1101" s="41"/>
      <c r="S1101" s="41">
        <f t="shared" si="324"/>
        <v>0</v>
      </c>
      <c r="T1101" s="130">
        <f t="shared" si="325"/>
        <v>0</v>
      </c>
      <c r="U1101" s="41">
        <v>0</v>
      </c>
      <c r="V1101" s="41"/>
      <c r="W1101" s="41"/>
      <c r="X1101" s="41">
        <v>0</v>
      </c>
      <c r="Y1101" s="41">
        <f t="shared" si="326"/>
        <v>0</v>
      </c>
      <c r="Z1101" s="130">
        <f t="shared" si="327"/>
        <v>0</v>
      </c>
      <c r="AE1101" s="41"/>
      <c r="AF1101" s="41"/>
      <c r="AG1101" s="41"/>
      <c r="AH1101" s="41"/>
      <c r="AJ1101" s="281" t="e">
        <f t="shared" si="328"/>
        <v>#N/A</v>
      </c>
    </row>
    <row r="1102" spans="1:36" ht="19.5" hidden="1" customHeight="1" outlineLevel="2">
      <c r="A1102" s="45" t="s">
        <v>3157</v>
      </c>
      <c r="B1102" s="121" t="s">
        <v>1318</v>
      </c>
      <c r="C1102" s="41">
        <f t="shared" si="318"/>
        <v>0</v>
      </c>
      <c r="D1102" s="41">
        <f t="shared" si="318"/>
        <v>0</v>
      </c>
      <c r="E1102" s="41">
        <f t="shared" si="318"/>
        <v>0</v>
      </c>
      <c r="F1102" s="41">
        <f t="shared" si="319"/>
        <v>0</v>
      </c>
      <c r="G1102" s="41">
        <f t="shared" si="320"/>
        <v>0</v>
      </c>
      <c r="H1102" s="130">
        <f t="shared" si="321"/>
        <v>0</v>
      </c>
      <c r="I1102" s="41">
        <v>0</v>
      </c>
      <c r="J1102" s="41"/>
      <c r="K1102" s="41">
        <f t="shared" si="329"/>
        <v>0</v>
      </c>
      <c r="L1102" s="41">
        <f t="shared" si="317"/>
        <v>0</v>
      </c>
      <c r="M1102" s="41">
        <f t="shared" si="322"/>
        <v>0</v>
      </c>
      <c r="N1102" s="130">
        <f t="shared" si="323"/>
        <v>0</v>
      </c>
      <c r="O1102" s="41"/>
      <c r="P1102" s="41"/>
      <c r="Q1102" s="41"/>
      <c r="R1102" s="41"/>
      <c r="S1102" s="41">
        <f t="shared" si="324"/>
        <v>0</v>
      </c>
      <c r="T1102" s="130">
        <f t="shared" si="325"/>
        <v>0</v>
      </c>
      <c r="U1102" s="41">
        <v>0</v>
      </c>
      <c r="V1102" s="41"/>
      <c r="W1102" s="41"/>
      <c r="X1102" s="41">
        <v>0</v>
      </c>
      <c r="Y1102" s="41">
        <f t="shared" si="326"/>
        <v>0</v>
      </c>
      <c r="Z1102" s="130">
        <f t="shared" si="327"/>
        <v>0</v>
      </c>
      <c r="AE1102" s="41"/>
      <c r="AF1102" s="41"/>
      <c r="AG1102" s="41"/>
      <c r="AH1102" s="41"/>
      <c r="AJ1102" s="281" t="e">
        <f t="shared" si="328"/>
        <v>#N/A</v>
      </c>
    </row>
    <row r="1103" spans="1:36" ht="19.5" hidden="1" customHeight="1" outlineLevel="2">
      <c r="A1103" s="45" t="s">
        <v>3158</v>
      </c>
      <c r="B1103" s="121" t="s">
        <v>1319</v>
      </c>
      <c r="C1103" s="41">
        <f t="shared" si="318"/>
        <v>25</v>
      </c>
      <c r="D1103" s="41">
        <f t="shared" si="318"/>
        <v>0</v>
      </c>
      <c r="E1103" s="41">
        <f t="shared" si="318"/>
        <v>0</v>
      </c>
      <c r="F1103" s="41">
        <f t="shared" si="319"/>
        <v>25</v>
      </c>
      <c r="G1103" s="41">
        <f t="shared" si="320"/>
        <v>0</v>
      </c>
      <c r="H1103" s="130">
        <f t="shared" si="321"/>
        <v>0</v>
      </c>
      <c r="I1103" s="41">
        <v>25</v>
      </c>
      <c r="J1103" s="41"/>
      <c r="K1103" s="41">
        <f t="shared" si="329"/>
        <v>0</v>
      </c>
      <c r="L1103" s="41">
        <f t="shared" si="317"/>
        <v>25</v>
      </c>
      <c r="M1103" s="41">
        <f t="shared" si="322"/>
        <v>0</v>
      </c>
      <c r="N1103" s="130">
        <f t="shared" si="323"/>
        <v>0</v>
      </c>
      <c r="O1103" s="41"/>
      <c r="P1103" s="41"/>
      <c r="Q1103" s="41"/>
      <c r="R1103" s="41"/>
      <c r="S1103" s="41">
        <f t="shared" si="324"/>
        <v>0</v>
      </c>
      <c r="T1103" s="130">
        <f t="shared" si="325"/>
        <v>0</v>
      </c>
      <c r="U1103" s="41">
        <v>0</v>
      </c>
      <c r="V1103" s="41"/>
      <c r="W1103" s="41"/>
      <c r="X1103" s="41">
        <v>0</v>
      </c>
      <c r="Y1103" s="41">
        <f t="shared" si="326"/>
        <v>0</v>
      </c>
      <c r="Z1103" s="130">
        <f t="shared" si="327"/>
        <v>0</v>
      </c>
      <c r="AE1103" s="41"/>
      <c r="AF1103" s="41"/>
      <c r="AG1103" s="41"/>
      <c r="AH1103" s="41"/>
      <c r="AJ1103" s="281" t="e">
        <f t="shared" si="328"/>
        <v>#N/A</v>
      </c>
    </row>
    <row r="1104" spans="1:36" ht="19.5" hidden="1" customHeight="1" outlineLevel="2">
      <c r="A1104" s="45" t="s">
        <v>3159</v>
      </c>
      <c r="B1104" s="121" t="s">
        <v>1320</v>
      </c>
      <c r="C1104" s="41">
        <f t="shared" si="318"/>
        <v>0</v>
      </c>
      <c r="D1104" s="41">
        <f t="shared" si="318"/>
        <v>0</v>
      </c>
      <c r="E1104" s="41">
        <f t="shared" si="318"/>
        <v>0</v>
      </c>
      <c r="F1104" s="41">
        <f t="shared" si="319"/>
        <v>0</v>
      </c>
      <c r="G1104" s="41">
        <f t="shared" si="320"/>
        <v>0</v>
      </c>
      <c r="H1104" s="130">
        <f t="shared" si="321"/>
        <v>0</v>
      </c>
      <c r="I1104" s="41">
        <v>0</v>
      </c>
      <c r="J1104" s="41"/>
      <c r="K1104" s="41">
        <f t="shared" si="329"/>
        <v>0</v>
      </c>
      <c r="L1104" s="41">
        <f t="shared" si="317"/>
        <v>0</v>
      </c>
      <c r="M1104" s="41">
        <f t="shared" si="322"/>
        <v>0</v>
      </c>
      <c r="N1104" s="130">
        <f t="shared" si="323"/>
        <v>0</v>
      </c>
      <c r="O1104" s="41"/>
      <c r="P1104" s="41"/>
      <c r="Q1104" s="41"/>
      <c r="R1104" s="41"/>
      <c r="S1104" s="41">
        <f t="shared" si="324"/>
        <v>0</v>
      </c>
      <c r="T1104" s="130">
        <f t="shared" si="325"/>
        <v>0</v>
      </c>
      <c r="U1104" s="41">
        <v>0</v>
      </c>
      <c r="V1104" s="41"/>
      <c r="W1104" s="41"/>
      <c r="X1104" s="41">
        <v>0</v>
      </c>
      <c r="Y1104" s="41">
        <f t="shared" si="326"/>
        <v>0</v>
      </c>
      <c r="Z1104" s="130">
        <f t="shared" si="327"/>
        <v>0</v>
      </c>
      <c r="AE1104" s="41"/>
      <c r="AF1104" s="41"/>
      <c r="AG1104" s="41"/>
      <c r="AH1104" s="41"/>
      <c r="AJ1104" s="281" t="e">
        <f t="shared" si="328"/>
        <v>#N/A</v>
      </c>
    </row>
    <row r="1105" spans="1:36" ht="19.5" hidden="1" customHeight="1" outlineLevel="2">
      <c r="A1105" s="45" t="s">
        <v>3160</v>
      </c>
      <c r="B1105" s="121" t="s">
        <v>1321</v>
      </c>
      <c r="C1105" s="41">
        <f t="shared" si="318"/>
        <v>0</v>
      </c>
      <c r="D1105" s="41">
        <f t="shared" si="318"/>
        <v>0</v>
      </c>
      <c r="E1105" s="41">
        <f t="shared" si="318"/>
        <v>0</v>
      </c>
      <c r="F1105" s="41">
        <f t="shared" si="319"/>
        <v>0</v>
      </c>
      <c r="G1105" s="41">
        <f t="shared" si="320"/>
        <v>0</v>
      </c>
      <c r="H1105" s="130">
        <f t="shared" si="321"/>
        <v>0</v>
      </c>
      <c r="I1105" s="41">
        <v>0</v>
      </c>
      <c r="J1105" s="41"/>
      <c r="K1105" s="41">
        <f t="shared" si="329"/>
        <v>0</v>
      </c>
      <c r="L1105" s="41">
        <f t="shared" si="317"/>
        <v>0</v>
      </c>
      <c r="M1105" s="41">
        <f t="shared" si="322"/>
        <v>0</v>
      </c>
      <c r="N1105" s="130">
        <f t="shared" si="323"/>
        <v>0</v>
      </c>
      <c r="O1105" s="41"/>
      <c r="P1105" s="41"/>
      <c r="Q1105" s="41"/>
      <c r="R1105" s="41"/>
      <c r="S1105" s="41">
        <f t="shared" si="324"/>
        <v>0</v>
      </c>
      <c r="T1105" s="130">
        <f t="shared" si="325"/>
        <v>0</v>
      </c>
      <c r="U1105" s="41">
        <v>0</v>
      </c>
      <c r="V1105" s="41"/>
      <c r="W1105" s="41"/>
      <c r="X1105" s="41">
        <v>0</v>
      </c>
      <c r="Y1105" s="41">
        <f t="shared" si="326"/>
        <v>0</v>
      </c>
      <c r="Z1105" s="130">
        <f t="shared" si="327"/>
        <v>0</v>
      </c>
      <c r="AE1105" s="41"/>
      <c r="AF1105" s="41"/>
      <c r="AG1105" s="41"/>
      <c r="AH1105" s="41"/>
      <c r="AJ1105" s="281" t="e">
        <f t="shared" si="328"/>
        <v>#N/A</v>
      </c>
    </row>
    <row r="1106" spans="1:36" ht="19.5" hidden="1" customHeight="1" outlineLevel="2">
      <c r="A1106" s="45" t="s">
        <v>2090</v>
      </c>
      <c r="B1106" s="121" t="s">
        <v>1322</v>
      </c>
      <c r="C1106" s="41">
        <f t="shared" si="318"/>
        <v>6685</v>
      </c>
      <c r="D1106" s="41">
        <f t="shared" si="318"/>
        <v>0</v>
      </c>
      <c r="E1106" s="41">
        <f t="shared" si="318"/>
        <v>-370</v>
      </c>
      <c r="F1106" s="41">
        <f t="shared" si="319"/>
        <v>6315</v>
      </c>
      <c r="G1106" s="41">
        <f t="shared" si="320"/>
        <v>-370</v>
      </c>
      <c r="H1106" s="130">
        <f t="shared" si="321"/>
        <v>-5.534779356768885</v>
      </c>
      <c r="I1106" s="41">
        <v>6685</v>
      </c>
      <c r="J1106" s="41"/>
      <c r="K1106" s="41">
        <f t="shared" si="329"/>
        <v>-370</v>
      </c>
      <c r="L1106" s="41">
        <f t="shared" si="317"/>
        <v>6315</v>
      </c>
      <c r="M1106" s="41">
        <f t="shared" si="322"/>
        <v>-370</v>
      </c>
      <c r="N1106" s="130">
        <f t="shared" si="323"/>
        <v>-5.534779356768885</v>
      </c>
      <c r="O1106" s="41"/>
      <c r="P1106" s="41"/>
      <c r="Q1106" s="41"/>
      <c r="R1106" s="41"/>
      <c r="S1106" s="41">
        <f t="shared" si="324"/>
        <v>0</v>
      </c>
      <c r="T1106" s="130">
        <f t="shared" si="325"/>
        <v>0</v>
      </c>
      <c r="U1106" s="41">
        <v>0</v>
      </c>
      <c r="V1106" s="41"/>
      <c r="W1106" s="41"/>
      <c r="X1106" s="41">
        <v>0</v>
      </c>
      <c r="Y1106" s="41">
        <f t="shared" si="326"/>
        <v>0</v>
      </c>
      <c r="Z1106" s="130">
        <f t="shared" si="327"/>
        <v>0</v>
      </c>
      <c r="AE1106" s="41"/>
      <c r="AF1106" s="41">
        <v>-370</v>
      </c>
      <c r="AG1106" s="41"/>
      <c r="AH1106" s="41"/>
      <c r="AJ1106" s="281">
        <f t="shared" si="328"/>
        <v>-2</v>
      </c>
    </row>
    <row r="1107" spans="1:36" ht="19.5" customHeight="1" collapsed="1">
      <c r="A1107" s="39" t="s">
        <v>3161</v>
      </c>
      <c r="B1107" s="121" t="s">
        <v>1323</v>
      </c>
      <c r="C1107" s="40">
        <f t="shared" si="318"/>
        <v>11984</v>
      </c>
      <c r="D1107" s="40">
        <f t="shared" si="318"/>
        <v>0</v>
      </c>
      <c r="E1107" s="40">
        <f t="shared" si="318"/>
        <v>-500</v>
      </c>
      <c r="F1107" s="40">
        <f t="shared" si="319"/>
        <v>11484</v>
      </c>
      <c r="G1107" s="40">
        <f t="shared" si="320"/>
        <v>-500</v>
      </c>
      <c r="H1107" s="129">
        <f t="shared" si="321"/>
        <v>-4.172229639519359</v>
      </c>
      <c r="I1107" s="40">
        <f>SUM(I1108,I1118,I1125,I1131)</f>
        <v>11926</v>
      </c>
      <c r="J1107" s="40">
        <f>SUM(J1108,J1118,J1125,J1131)</f>
        <v>0</v>
      </c>
      <c r="K1107" s="40">
        <f>SUM(K1108,K1118,K1125,K1131)</f>
        <v>-500</v>
      </c>
      <c r="L1107" s="40">
        <f>SUM(L1108,L1118,L1125,L1131)</f>
        <v>11426</v>
      </c>
      <c r="M1107" s="40">
        <f t="shared" si="322"/>
        <v>-500</v>
      </c>
      <c r="N1107" s="129">
        <f t="shared" si="323"/>
        <v>-4.1925205433506623</v>
      </c>
      <c r="O1107" s="40">
        <f>SUM(O1108,O1118,O1125,O1131)</f>
        <v>0</v>
      </c>
      <c r="P1107" s="40">
        <f>SUM(P1108,P1118,P1125,P1131)</f>
        <v>0</v>
      </c>
      <c r="Q1107" s="40">
        <f>SUM(Q1108,Q1118,Q1125,Q1131)</f>
        <v>0</v>
      </c>
      <c r="R1107" s="40">
        <f>SUM(R1108,R1118,R1125,R1131)</f>
        <v>0</v>
      </c>
      <c r="S1107" s="40">
        <f t="shared" si="324"/>
        <v>0</v>
      </c>
      <c r="T1107" s="129">
        <f t="shared" si="325"/>
        <v>0</v>
      </c>
      <c r="U1107" s="40">
        <f>SUM(U1108,U1118,U1125,U1131)</f>
        <v>58</v>
      </c>
      <c r="V1107" s="40">
        <f>SUM(V1108,V1118,V1125,V1131)</f>
        <v>0</v>
      </c>
      <c r="W1107" s="40">
        <f>SUM(W1108,W1118,W1125,W1131)</f>
        <v>0</v>
      </c>
      <c r="X1107" s="40">
        <f>SUM(X1108,X1118,X1125,X1131)</f>
        <v>58</v>
      </c>
      <c r="Y1107" s="40">
        <f t="shared" si="326"/>
        <v>0</v>
      </c>
      <c r="Z1107" s="129">
        <f t="shared" si="327"/>
        <v>0</v>
      </c>
      <c r="AE1107" s="40">
        <f>SUM(AE1108,AE1118,AE1125,AE1131)</f>
        <v>0</v>
      </c>
      <c r="AF1107" s="40">
        <f>SUM(AF1108,AF1118,AF1125,AF1131)</f>
        <v>-500</v>
      </c>
      <c r="AG1107" s="40">
        <f>SUM(AG1108,AG1118,AG1125,AG1131)</f>
        <v>0</v>
      </c>
      <c r="AH1107" s="40">
        <f>SUM(AH1108,AH1118,AH1125,AH1131)</f>
        <v>0</v>
      </c>
      <c r="AJ1107" s="281" t="e">
        <f t="shared" si="328"/>
        <v>#N/A</v>
      </c>
    </row>
    <row r="1108" spans="1:36" ht="19.5" hidden="1" customHeight="1" outlineLevel="1" collapsed="1">
      <c r="A1108" s="43" t="s">
        <v>3162</v>
      </c>
      <c r="B1108" s="121" t="s">
        <v>1324</v>
      </c>
      <c r="C1108" s="44">
        <f t="shared" si="318"/>
        <v>4420</v>
      </c>
      <c r="D1108" s="44">
        <f t="shared" si="318"/>
        <v>0</v>
      </c>
      <c r="E1108" s="44">
        <f t="shared" si="318"/>
        <v>0</v>
      </c>
      <c r="F1108" s="44">
        <f t="shared" si="319"/>
        <v>4420</v>
      </c>
      <c r="G1108" s="44">
        <f t="shared" si="320"/>
        <v>0</v>
      </c>
      <c r="H1108" s="131">
        <f t="shared" si="321"/>
        <v>0</v>
      </c>
      <c r="I1108" s="44">
        <f>SUM(I1109:I1117)</f>
        <v>4420</v>
      </c>
      <c r="J1108" s="44">
        <f>SUM(J1109:J1117)</f>
        <v>0</v>
      </c>
      <c r="K1108" s="44">
        <f>SUM(K1109:K1117)</f>
        <v>0</v>
      </c>
      <c r="L1108" s="44">
        <f t="shared" si="317"/>
        <v>4420</v>
      </c>
      <c r="M1108" s="44">
        <f t="shared" si="322"/>
        <v>0</v>
      </c>
      <c r="N1108" s="131">
        <f t="shared" si="323"/>
        <v>0</v>
      </c>
      <c r="O1108" s="44">
        <f>SUM(O1109:O1117)</f>
        <v>0</v>
      </c>
      <c r="P1108" s="44">
        <f>SUM(P1109:P1117)</f>
        <v>0</v>
      </c>
      <c r="Q1108" s="44">
        <f>SUM(Q1109:Q1117)</f>
        <v>0</v>
      </c>
      <c r="R1108" s="44">
        <f>SUM(R1109:R1117)</f>
        <v>0</v>
      </c>
      <c r="S1108" s="44">
        <f t="shared" si="324"/>
        <v>0</v>
      </c>
      <c r="T1108" s="131">
        <f t="shared" si="325"/>
        <v>0</v>
      </c>
      <c r="U1108" s="44">
        <f>SUM(U1109:U1117)</f>
        <v>0</v>
      </c>
      <c r="V1108" s="44">
        <f>SUM(V1109:V1117)</f>
        <v>0</v>
      </c>
      <c r="W1108" s="44">
        <f>SUM(W1109:W1117)</f>
        <v>0</v>
      </c>
      <c r="X1108" s="44">
        <f>SUM(X1109:X1117)</f>
        <v>0</v>
      </c>
      <c r="Y1108" s="44">
        <f t="shared" si="326"/>
        <v>0</v>
      </c>
      <c r="Z1108" s="131">
        <f t="shared" si="327"/>
        <v>0</v>
      </c>
      <c r="AE1108" s="44">
        <f>SUM(AE1109:AE1117)</f>
        <v>0</v>
      </c>
      <c r="AF1108" s="44">
        <f>SUM(AF1109:AF1117)</f>
        <v>0</v>
      </c>
      <c r="AG1108" s="44">
        <f>SUM(AG1109:AG1117)</f>
        <v>0</v>
      </c>
      <c r="AH1108" s="44">
        <f>SUM(AH1109:AH1117)</f>
        <v>0</v>
      </c>
      <c r="AJ1108" s="281" t="e">
        <f t="shared" si="328"/>
        <v>#N/A</v>
      </c>
    </row>
    <row r="1109" spans="1:36" ht="19.5" hidden="1" customHeight="1" outlineLevel="2">
      <c r="A1109" s="45" t="s">
        <v>3163</v>
      </c>
      <c r="B1109" s="121" t="s">
        <v>706</v>
      </c>
      <c r="C1109" s="41">
        <f t="shared" si="318"/>
        <v>202</v>
      </c>
      <c r="D1109" s="41">
        <f t="shared" si="318"/>
        <v>0</v>
      </c>
      <c r="E1109" s="41">
        <f t="shared" si="318"/>
        <v>0</v>
      </c>
      <c r="F1109" s="41">
        <f t="shared" si="319"/>
        <v>202</v>
      </c>
      <c r="G1109" s="41">
        <f t="shared" si="320"/>
        <v>0</v>
      </c>
      <c r="H1109" s="130">
        <f t="shared" si="321"/>
        <v>0</v>
      </c>
      <c r="I1109" s="41">
        <v>202</v>
      </c>
      <c r="J1109" s="41"/>
      <c r="K1109" s="41">
        <f t="shared" ref="K1109:K1117" si="330">SUM(AE1109:AH1109)</f>
        <v>0</v>
      </c>
      <c r="L1109" s="41">
        <f t="shared" si="317"/>
        <v>202</v>
      </c>
      <c r="M1109" s="41">
        <f t="shared" si="322"/>
        <v>0</v>
      </c>
      <c r="N1109" s="130">
        <f t="shared" si="323"/>
        <v>0</v>
      </c>
      <c r="O1109" s="41"/>
      <c r="P1109" s="41"/>
      <c r="Q1109" s="41"/>
      <c r="R1109" s="41"/>
      <c r="S1109" s="41">
        <f t="shared" si="324"/>
        <v>0</v>
      </c>
      <c r="T1109" s="130">
        <f t="shared" si="325"/>
        <v>0</v>
      </c>
      <c r="U1109" s="41">
        <v>0</v>
      </c>
      <c r="V1109" s="41"/>
      <c r="W1109" s="41"/>
      <c r="X1109" s="41">
        <v>0</v>
      </c>
      <c r="Y1109" s="41">
        <f t="shared" si="326"/>
        <v>0</v>
      </c>
      <c r="Z1109" s="130">
        <f t="shared" si="327"/>
        <v>0</v>
      </c>
      <c r="AE1109" s="41"/>
      <c r="AF1109" s="41"/>
      <c r="AG1109" s="41"/>
      <c r="AH1109" s="41"/>
      <c r="AJ1109" s="281" t="e">
        <f t="shared" si="328"/>
        <v>#N/A</v>
      </c>
    </row>
    <row r="1110" spans="1:36" ht="19.5" hidden="1" customHeight="1" outlineLevel="2">
      <c r="A1110" s="45" t="s">
        <v>3164</v>
      </c>
      <c r="B1110" s="121" t="s">
        <v>718</v>
      </c>
      <c r="C1110" s="41">
        <f t="shared" si="318"/>
        <v>10</v>
      </c>
      <c r="D1110" s="41">
        <f t="shared" si="318"/>
        <v>0</v>
      </c>
      <c r="E1110" s="41">
        <f t="shared" si="318"/>
        <v>0</v>
      </c>
      <c r="F1110" s="41">
        <f t="shared" si="319"/>
        <v>10</v>
      </c>
      <c r="G1110" s="41">
        <f t="shared" si="320"/>
        <v>0</v>
      </c>
      <c r="H1110" s="130">
        <f t="shared" si="321"/>
        <v>0</v>
      </c>
      <c r="I1110" s="41">
        <v>10</v>
      </c>
      <c r="J1110" s="41"/>
      <c r="K1110" s="41">
        <f t="shared" si="330"/>
        <v>0</v>
      </c>
      <c r="L1110" s="41">
        <f t="shared" si="317"/>
        <v>10</v>
      </c>
      <c r="M1110" s="41">
        <f t="shared" si="322"/>
        <v>0</v>
      </c>
      <c r="N1110" s="130">
        <f t="shared" si="323"/>
        <v>0</v>
      </c>
      <c r="O1110" s="41"/>
      <c r="P1110" s="41"/>
      <c r="Q1110" s="41"/>
      <c r="R1110" s="41"/>
      <c r="S1110" s="41">
        <f t="shared" si="324"/>
        <v>0</v>
      </c>
      <c r="T1110" s="130">
        <f t="shared" si="325"/>
        <v>0</v>
      </c>
      <c r="U1110" s="41">
        <v>0</v>
      </c>
      <c r="V1110" s="41"/>
      <c r="W1110" s="41"/>
      <c r="X1110" s="41">
        <v>0</v>
      </c>
      <c r="Y1110" s="41">
        <f t="shared" si="326"/>
        <v>0</v>
      </c>
      <c r="Z1110" s="130">
        <f t="shared" si="327"/>
        <v>0</v>
      </c>
      <c r="AE1110" s="41"/>
      <c r="AF1110" s="41"/>
      <c r="AG1110" s="41"/>
      <c r="AH1110" s="41"/>
      <c r="AJ1110" s="281" t="e">
        <f t="shared" si="328"/>
        <v>#N/A</v>
      </c>
    </row>
    <row r="1111" spans="1:36" ht="19.5" hidden="1" customHeight="1" outlineLevel="2">
      <c r="A1111" s="45" t="s">
        <v>3165</v>
      </c>
      <c r="B1111" s="121" t="s">
        <v>719</v>
      </c>
      <c r="C1111" s="41">
        <f t="shared" si="318"/>
        <v>3</v>
      </c>
      <c r="D1111" s="41">
        <f t="shared" si="318"/>
        <v>0</v>
      </c>
      <c r="E1111" s="41">
        <f t="shared" si="318"/>
        <v>0</v>
      </c>
      <c r="F1111" s="41">
        <f t="shared" si="319"/>
        <v>3</v>
      </c>
      <c r="G1111" s="41">
        <f t="shared" si="320"/>
        <v>0</v>
      </c>
      <c r="H1111" s="130">
        <f t="shared" si="321"/>
        <v>0</v>
      </c>
      <c r="I1111" s="41">
        <v>3</v>
      </c>
      <c r="J1111" s="41"/>
      <c r="K1111" s="41">
        <f t="shared" si="330"/>
        <v>0</v>
      </c>
      <c r="L1111" s="41">
        <f t="shared" si="317"/>
        <v>3</v>
      </c>
      <c r="M1111" s="41">
        <f t="shared" si="322"/>
        <v>0</v>
      </c>
      <c r="N1111" s="130">
        <f t="shared" si="323"/>
        <v>0</v>
      </c>
      <c r="O1111" s="41"/>
      <c r="P1111" s="41"/>
      <c r="Q1111" s="41"/>
      <c r="R1111" s="41"/>
      <c r="S1111" s="41">
        <f t="shared" si="324"/>
        <v>0</v>
      </c>
      <c r="T1111" s="130">
        <f t="shared" si="325"/>
        <v>0</v>
      </c>
      <c r="U1111" s="41">
        <v>0</v>
      </c>
      <c r="V1111" s="41"/>
      <c r="W1111" s="41"/>
      <c r="X1111" s="41">
        <v>0</v>
      </c>
      <c r="Y1111" s="41">
        <f t="shared" si="326"/>
        <v>0</v>
      </c>
      <c r="Z1111" s="130">
        <f t="shared" si="327"/>
        <v>0</v>
      </c>
      <c r="AE1111" s="41"/>
      <c r="AF1111" s="41"/>
      <c r="AG1111" s="41"/>
      <c r="AH1111" s="41"/>
      <c r="AJ1111" s="281" t="e">
        <f t="shared" si="328"/>
        <v>#N/A</v>
      </c>
    </row>
    <row r="1112" spans="1:36" ht="19.5" hidden="1" customHeight="1" outlineLevel="2">
      <c r="A1112" s="45" t="s">
        <v>3166</v>
      </c>
      <c r="B1112" s="121" t="s">
        <v>1325</v>
      </c>
      <c r="C1112" s="41">
        <f t="shared" si="318"/>
        <v>0</v>
      </c>
      <c r="D1112" s="41">
        <f t="shared" si="318"/>
        <v>0</v>
      </c>
      <c r="E1112" s="41">
        <f t="shared" si="318"/>
        <v>0</v>
      </c>
      <c r="F1112" s="41">
        <f t="shared" si="319"/>
        <v>0</v>
      </c>
      <c r="G1112" s="41">
        <f t="shared" si="320"/>
        <v>0</v>
      </c>
      <c r="H1112" s="130">
        <f t="shared" si="321"/>
        <v>0</v>
      </c>
      <c r="I1112" s="41">
        <v>0</v>
      </c>
      <c r="J1112" s="41"/>
      <c r="K1112" s="41">
        <f t="shared" si="330"/>
        <v>0</v>
      </c>
      <c r="L1112" s="41">
        <f t="shared" si="317"/>
        <v>0</v>
      </c>
      <c r="M1112" s="41">
        <f t="shared" si="322"/>
        <v>0</v>
      </c>
      <c r="N1112" s="130">
        <f t="shared" si="323"/>
        <v>0</v>
      </c>
      <c r="O1112" s="41"/>
      <c r="P1112" s="41"/>
      <c r="Q1112" s="41"/>
      <c r="R1112" s="41"/>
      <c r="S1112" s="41">
        <f t="shared" si="324"/>
        <v>0</v>
      </c>
      <c r="T1112" s="130">
        <f t="shared" si="325"/>
        <v>0</v>
      </c>
      <c r="U1112" s="41">
        <v>0</v>
      </c>
      <c r="V1112" s="41"/>
      <c r="W1112" s="41"/>
      <c r="X1112" s="41">
        <v>0</v>
      </c>
      <c r="Y1112" s="41">
        <f t="shared" si="326"/>
        <v>0</v>
      </c>
      <c r="Z1112" s="130">
        <f t="shared" si="327"/>
        <v>0</v>
      </c>
      <c r="AE1112" s="41"/>
      <c r="AF1112" s="41"/>
      <c r="AG1112" s="41"/>
      <c r="AH1112" s="41"/>
      <c r="AJ1112" s="281" t="e">
        <f t="shared" si="328"/>
        <v>#N/A</v>
      </c>
    </row>
    <row r="1113" spans="1:36" ht="19.5" hidden="1" customHeight="1" outlineLevel="2">
      <c r="A1113" s="45" t="s">
        <v>3167</v>
      </c>
      <c r="B1113" s="121" t="s">
        <v>1326</v>
      </c>
      <c r="C1113" s="41">
        <f t="shared" si="318"/>
        <v>0</v>
      </c>
      <c r="D1113" s="41">
        <f t="shared" si="318"/>
        <v>0</v>
      </c>
      <c r="E1113" s="41">
        <f t="shared" si="318"/>
        <v>0</v>
      </c>
      <c r="F1113" s="41">
        <f t="shared" si="319"/>
        <v>0</v>
      </c>
      <c r="G1113" s="41">
        <f t="shared" si="320"/>
        <v>0</v>
      </c>
      <c r="H1113" s="130">
        <f t="shared" si="321"/>
        <v>0</v>
      </c>
      <c r="I1113" s="41">
        <v>0</v>
      </c>
      <c r="J1113" s="41"/>
      <c r="K1113" s="41">
        <f t="shared" si="330"/>
        <v>0</v>
      </c>
      <c r="L1113" s="41">
        <f t="shared" si="317"/>
        <v>0</v>
      </c>
      <c r="M1113" s="41">
        <f t="shared" si="322"/>
        <v>0</v>
      </c>
      <c r="N1113" s="130">
        <f t="shared" si="323"/>
        <v>0</v>
      </c>
      <c r="O1113" s="41"/>
      <c r="P1113" s="41"/>
      <c r="Q1113" s="41"/>
      <c r="R1113" s="41"/>
      <c r="S1113" s="41">
        <f t="shared" si="324"/>
        <v>0</v>
      </c>
      <c r="T1113" s="130">
        <f t="shared" si="325"/>
        <v>0</v>
      </c>
      <c r="U1113" s="41">
        <v>0</v>
      </c>
      <c r="V1113" s="41"/>
      <c r="W1113" s="41"/>
      <c r="X1113" s="41">
        <v>0</v>
      </c>
      <c r="Y1113" s="41">
        <f t="shared" si="326"/>
        <v>0</v>
      </c>
      <c r="Z1113" s="130">
        <f t="shared" si="327"/>
        <v>0</v>
      </c>
      <c r="AE1113" s="41"/>
      <c r="AF1113" s="41"/>
      <c r="AG1113" s="41"/>
      <c r="AH1113" s="41"/>
      <c r="AJ1113" s="281" t="e">
        <f t="shared" si="328"/>
        <v>#N/A</v>
      </c>
    </row>
    <row r="1114" spans="1:36" ht="19.5" hidden="1" customHeight="1" outlineLevel="2">
      <c r="A1114" s="45" t="s">
        <v>3168</v>
      </c>
      <c r="B1114" s="121" t="s">
        <v>1327</v>
      </c>
      <c r="C1114" s="41">
        <f t="shared" si="318"/>
        <v>0</v>
      </c>
      <c r="D1114" s="41">
        <f t="shared" si="318"/>
        <v>0</v>
      </c>
      <c r="E1114" s="41">
        <f t="shared" si="318"/>
        <v>0</v>
      </c>
      <c r="F1114" s="41">
        <f t="shared" si="319"/>
        <v>0</v>
      </c>
      <c r="G1114" s="41">
        <f t="shared" si="320"/>
        <v>0</v>
      </c>
      <c r="H1114" s="130">
        <f t="shared" si="321"/>
        <v>0</v>
      </c>
      <c r="I1114" s="41">
        <v>0</v>
      </c>
      <c r="J1114" s="41"/>
      <c r="K1114" s="41">
        <f t="shared" si="330"/>
        <v>0</v>
      </c>
      <c r="L1114" s="41">
        <f t="shared" si="317"/>
        <v>0</v>
      </c>
      <c r="M1114" s="41">
        <f t="shared" si="322"/>
        <v>0</v>
      </c>
      <c r="N1114" s="130">
        <f t="shared" si="323"/>
        <v>0</v>
      </c>
      <c r="O1114" s="41"/>
      <c r="P1114" s="41"/>
      <c r="Q1114" s="41"/>
      <c r="R1114" s="41"/>
      <c r="S1114" s="41">
        <f t="shared" si="324"/>
        <v>0</v>
      </c>
      <c r="T1114" s="130">
        <f t="shared" si="325"/>
        <v>0</v>
      </c>
      <c r="U1114" s="41">
        <v>0</v>
      </c>
      <c r="V1114" s="41"/>
      <c r="W1114" s="41"/>
      <c r="X1114" s="41">
        <v>0</v>
      </c>
      <c r="Y1114" s="41">
        <f t="shared" si="326"/>
        <v>0</v>
      </c>
      <c r="Z1114" s="130">
        <f t="shared" si="327"/>
        <v>0</v>
      </c>
      <c r="AE1114" s="41"/>
      <c r="AF1114" s="41"/>
      <c r="AG1114" s="41"/>
      <c r="AH1114" s="41"/>
      <c r="AJ1114" s="281" t="e">
        <f t="shared" si="328"/>
        <v>#N/A</v>
      </c>
    </row>
    <row r="1115" spans="1:36" ht="19.5" hidden="1" customHeight="1" outlineLevel="2">
      <c r="A1115" s="45" t="s">
        <v>3169</v>
      </c>
      <c r="B1115" s="121" t="s">
        <v>1328</v>
      </c>
      <c r="C1115" s="41">
        <f t="shared" si="318"/>
        <v>50</v>
      </c>
      <c r="D1115" s="41">
        <f t="shared" si="318"/>
        <v>0</v>
      </c>
      <c r="E1115" s="41">
        <f t="shared" si="318"/>
        <v>0</v>
      </c>
      <c r="F1115" s="41">
        <f t="shared" si="319"/>
        <v>50</v>
      </c>
      <c r="G1115" s="41">
        <f t="shared" si="320"/>
        <v>0</v>
      </c>
      <c r="H1115" s="130">
        <f t="shared" si="321"/>
        <v>0</v>
      </c>
      <c r="I1115" s="41">
        <v>50</v>
      </c>
      <c r="J1115" s="41"/>
      <c r="K1115" s="41">
        <f t="shared" si="330"/>
        <v>0</v>
      </c>
      <c r="L1115" s="41">
        <f t="shared" si="317"/>
        <v>50</v>
      </c>
      <c r="M1115" s="41">
        <f t="shared" si="322"/>
        <v>0</v>
      </c>
      <c r="N1115" s="130">
        <f t="shared" si="323"/>
        <v>0</v>
      </c>
      <c r="O1115" s="41"/>
      <c r="P1115" s="41"/>
      <c r="Q1115" s="41"/>
      <c r="R1115" s="41"/>
      <c r="S1115" s="41">
        <f t="shared" si="324"/>
        <v>0</v>
      </c>
      <c r="T1115" s="130">
        <f t="shared" si="325"/>
        <v>0</v>
      </c>
      <c r="U1115" s="41">
        <v>0</v>
      </c>
      <c r="V1115" s="41"/>
      <c r="W1115" s="41"/>
      <c r="X1115" s="41">
        <v>0</v>
      </c>
      <c r="Y1115" s="41">
        <f t="shared" si="326"/>
        <v>0</v>
      </c>
      <c r="Z1115" s="130">
        <f t="shared" si="327"/>
        <v>0</v>
      </c>
      <c r="AE1115" s="41"/>
      <c r="AF1115" s="41"/>
      <c r="AG1115" s="41"/>
      <c r="AH1115" s="41"/>
      <c r="AJ1115" s="281" t="e">
        <f t="shared" si="328"/>
        <v>#N/A</v>
      </c>
    </row>
    <row r="1116" spans="1:36" ht="19.5" hidden="1" customHeight="1" outlineLevel="2">
      <c r="A1116" s="45" t="s">
        <v>3170</v>
      </c>
      <c r="B1116" s="121" t="s">
        <v>503</v>
      </c>
      <c r="C1116" s="41">
        <f t="shared" si="318"/>
        <v>0</v>
      </c>
      <c r="D1116" s="41">
        <f t="shared" si="318"/>
        <v>0</v>
      </c>
      <c r="E1116" s="41">
        <f t="shared" si="318"/>
        <v>0</v>
      </c>
      <c r="F1116" s="41">
        <f t="shared" si="319"/>
        <v>0</v>
      </c>
      <c r="G1116" s="41">
        <f t="shared" si="320"/>
        <v>0</v>
      </c>
      <c r="H1116" s="130">
        <f t="shared" si="321"/>
        <v>0</v>
      </c>
      <c r="I1116" s="41">
        <v>0</v>
      </c>
      <c r="J1116" s="41"/>
      <c r="K1116" s="41">
        <f t="shared" si="330"/>
        <v>0</v>
      </c>
      <c r="L1116" s="41">
        <f t="shared" si="317"/>
        <v>0</v>
      </c>
      <c r="M1116" s="41">
        <f t="shared" si="322"/>
        <v>0</v>
      </c>
      <c r="N1116" s="130">
        <f t="shared" si="323"/>
        <v>0</v>
      </c>
      <c r="O1116" s="41"/>
      <c r="P1116" s="41"/>
      <c r="Q1116" s="41"/>
      <c r="R1116" s="41"/>
      <c r="S1116" s="41">
        <f t="shared" si="324"/>
        <v>0</v>
      </c>
      <c r="T1116" s="130">
        <f t="shared" si="325"/>
        <v>0</v>
      </c>
      <c r="U1116" s="41">
        <v>0</v>
      </c>
      <c r="V1116" s="41"/>
      <c r="W1116" s="41"/>
      <c r="X1116" s="41">
        <v>0</v>
      </c>
      <c r="Y1116" s="41">
        <f t="shared" si="326"/>
        <v>0</v>
      </c>
      <c r="Z1116" s="130">
        <f t="shared" si="327"/>
        <v>0</v>
      </c>
      <c r="AE1116" s="41"/>
      <c r="AF1116" s="41"/>
      <c r="AG1116" s="41"/>
      <c r="AH1116" s="41"/>
      <c r="AJ1116" s="281" t="e">
        <f t="shared" si="328"/>
        <v>#N/A</v>
      </c>
    </row>
    <row r="1117" spans="1:36" ht="19.5" hidden="1" customHeight="1" outlineLevel="2">
      <c r="A1117" s="45" t="s">
        <v>3171</v>
      </c>
      <c r="B1117" s="121" t="s">
        <v>1329</v>
      </c>
      <c r="C1117" s="41">
        <f t="shared" si="318"/>
        <v>4155</v>
      </c>
      <c r="D1117" s="41">
        <f t="shared" si="318"/>
        <v>0</v>
      </c>
      <c r="E1117" s="41">
        <f t="shared" si="318"/>
        <v>0</v>
      </c>
      <c r="F1117" s="41">
        <f t="shared" si="319"/>
        <v>4155</v>
      </c>
      <c r="G1117" s="41">
        <f t="shared" si="320"/>
        <v>0</v>
      </c>
      <c r="H1117" s="130">
        <f t="shared" si="321"/>
        <v>0</v>
      </c>
      <c r="I1117" s="41">
        <v>4155</v>
      </c>
      <c r="J1117" s="41"/>
      <c r="K1117" s="41">
        <f t="shared" si="330"/>
        <v>0</v>
      </c>
      <c r="L1117" s="41">
        <f t="shared" si="317"/>
        <v>4155</v>
      </c>
      <c r="M1117" s="41">
        <f t="shared" si="322"/>
        <v>0</v>
      </c>
      <c r="N1117" s="130">
        <f t="shared" si="323"/>
        <v>0</v>
      </c>
      <c r="O1117" s="41"/>
      <c r="P1117" s="41"/>
      <c r="Q1117" s="41"/>
      <c r="R1117" s="41"/>
      <c r="S1117" s="41">
        <f t="shared" si="324"/>
        <v>0</v>
      </c>
      <c r="T1117" s="130">
        <f t="shared" si="325"/>
        <v>0</v>
      </c>
      <c r="U1117" s="41">
        <v>0</v>
      </c>
      <c r="V1117" s="41"/>
      <c r="W1117" s="41"/>
      <c r="X1117" s="41">
        <v>0</v>
      </c>
      <c r="Y1117" s="41">
        <f t="shared" si="326"/>
        <v>0</v>
      </c>
      <c r="Z1117" s="130">
        <f t="shared" si="327"/>
        <v>0</v>
      </c>
      <c r="AE1117" s="41"/>
      <c r="AF1117" s="41"/>
      <c r="AG1117" s="41"/>
      <c r="AH1117" s="41"/>
      <c r="AJ1117" s="281" t="e">
        <f t="shared" si="328"/>
        <v>#N/A</v>
      </c>
    </row>
    <row r="1118" spans="1:36" ht="19.5" hidden="1" customHeight="1" outlineLevel="1" collapsed="1">
      <c r="A1118" s="43" t="s">
        <v>3172</v>
      </c>
      <c r="B1118" s="121" t="s">
        <v>1330</v>
      </c>
      <c r="C1118" s="44">
        <f t="shared" si="318"/>
        <v>3594</v>
      </c>
      <c r="D1118" s="44">
        <f t="shared" si="318"/>
        <v>0</v>
      </c>
      <c r="E1118" s="44">
        <f t="shared" si="318"/>
        <v>0</v>
      </c>
      <c r="F1118" s="44">
        <f t="shared" si="319"/>
        <v>3594</v>
      </c>
      <c r="G1118" s="44">
        <f t="shared" si="320"/>
        <v>0</v>
      </c>
      <c r="H1118" s="131">
        <f t="shared" si="321"/>
        <v>0</v>
      </c>
      <c r="I1118" s="44">
        <f>SUM(I1119:I1124)</f>
        <v>3536</v>
      </c>
      <c r="J1118" s="44">
        <f>SUM(J1119:J1124)</f>
        <v>0</v>
      </c>
      <c r="K1118" s="44">
        <f>SUM(K1119:K1124)</f>
        <v>0</v>
      </c>
      <c r="L1118" s="44">
        <f t="shared" si="317"/>
        <v>3536</v>
      </c>
      <c r="M1118" s="44">
        <f t="shared" si="322"/>
        <v>0</v>
      </c>
      <c r="N1118" s="131">
        <f t="shared" si="323"/>
        <v>0</v>
      </c>
      <c r="O1118" s="44">
        <f>SUM(O1119:O1124)</f>
        <v>0</v>
      </c>
      <c r="P1118" s="44">
        <f>SUM(P1119:P1124)</f>
        <v>0</v>
      </c>
      <c r="Q1118" s="44">
        <f>SUM(Q1119:Q1124)</f>
        <v>0</v>
      </c>
      <c r="R1118" s="44">
        <f>SUM(R1119:R1124)</f>
        <v>0</v>
      </c>
      <c r="S1118" s="44">
        <f t="shared" si="324"/>
        <v>0</v>
      </c>
      <c r="T1118" s="131">
        <f t="shared" si="325"/>
        <v>0</v>
      </c>
      <c r="U1118" s="44">
        <f>SUM(U1119:U1124)</f>
        <v>58</v>
      </c>
      <c r="V1118" s="44">
        <f>SUM(V1119:V1124)</f>
        <v>0</v>
      </c>
      <c r="W1118" s="44">
        <f>SUM(W1119:W1124)</f>
        <v>0</v>
      </c>
      <c r="X1118" s="44">
        <f>SUM(X1119:X1124)</f>
        <v>58</v>
      </c>
      <c r="Y1118" s="44">
        <f t="shared" si="326"/>
        <v>0</v>
      </c>
      <c r="Z1118" s="131">
        <f t="shared" si="327"/>
        <v>0</v>
      </c>
      <c r="AE1118" s="44">
        <f>SUM(AE1119:AE1124)</f>
        <v>0</v>
      </c>
      <c r="AF1118" s="44">
        <f>SUM(AF1119:AF1124)</f>
        <v>0</v>
      </c>
      <c r="AG1118" s="44">
        <f>SUM(AG1119:AG1124)</f>
        <v>0</v>
      </c>
      <c r="AH1118" s="44">
        <f>SUM(AH1119:AH1124)</f>
        <v>0</v>
      </c>
      <c r="AJ1118" s="281" t="e">
        <f t="shared" si="328"/>
        <v>#N/A</v>
      </c>
    </row>
    <row r="1119" spans="1:36" ht="19.5" hidden="1" customHeight="1" outlineLevel="2">
      <c r="A1119" s="45" t="s">
        <v>3173</v>
      </c>
      <c r="B1119" s="121" t="s">
        <v>706</v>
      </c>
      <c r="C1119" s="41">
        <f t="shared" si="318"/>
        <v>183</v>
      </c>
      <c r="D1119" s="41">
        <f t="shared" si="318"/>
        <v>0</v>
      </c>
      <c r="E1119" s="41">
        <f t="shared" si="318"/>
        <v>0</v>
      </c>
      <c r="F1119" s="41">
        <f t="shared" si="319"/>
        <v>183</v>
      </c>
      <c r="G1119" s="41">
        <f t="shared" si="320"/>
        <v>0</v>
      </c>
      <c r="H1119" s="130">
        <f t="shared" si="321"/>
        <v>0</v>
      </c>
      <c r="I1119" s="41">
        <v>183</v>
      </c>
      <c r="J1119" s="41"/>
      <c r="K1119" s="41">
        <f t="shared" ref="K1119:K1124" si="331">SUM(AE1119:AH1119)</f>
        <v>0</v>
      </c>
      <c r="L1119" s="41">
        <f t="shared" si="317"/>
        <v>183</v>
      </c>
      <c r="M1119" s="41">
        <f t="shared" si="322"/>
        <v>0</v>
      </c>
      <c r="N1119" s="130">
        <f t="shared" si="323"/>
        <v>0</v>
      </c>
      <c r="O1119" s="41"/>
      <c r="P1119" s="41"/>
      <c r="Q1119" s="41"/>
      <c r="R1119" s="41"/>
      <c r="S1119" s="41">
        <f t="shared" si="324"/>
        <v>0</v>
      </c>
      <c r="T1119" s="130">
        <f t="shared" si="325"/>
        <v>0</v>
      </c>
      <c r="U1119" s="41">
        <v>0</v>
      </c>
      <c r="V1119" s="41"/>
      <c r="W1119" s="41"/>
      <c r="X1119" s="41">
        <v>0</v>
      </c>
      <c r="Y1119" s="41">
        <f t="shared" si="326"/>
        <v>0</v>
      </c>
      <c r="Z1119" s="130">
        <f t="shared" si="327"/>
        <v>0</v>
      </c>
      <c r="AE1119" s="41"/>
      <c r="AF1119" s="41"/>
      <c r="AG1119" s="41"/>
      <c r="AH1119" s="41"/>
      <c r="AJ1119" s="281" t="e">
        <f t="shared" si="328"/>
        <v>#N/A</v>
      </c>
    </row>
    <row r="1120" spans="1:36" ht="19.5" hidden="1" customHeight="1" outlineLevel="2">
      <c r="A1120" s="45" t="s">
        <v>3174</v>
      </c>
      <c r="B1120" s="121" t="s">
        <v>718</v>
      </c>
      <c r="C1120" s="41">
        <f t="shared" si="318"/>
        <v>132</v>
      </c>
      <c r="D1120" s="41">
        <f t="shared" si="318"/>
        <v>0</v>
      </c>
      <c r="E1120" s="41">
        <f t="shared" si="318"/>
        <v>0</v>
      </c>
      <c r="F1120" s="41">
        <f t="shared" si="319"/>
        <v>132</v>
      </c>
      <c r="G1120" s="41">
        <f t="shared" si="320"/>
        <v>0</v>
      </c>
      <c r="H1120" s="130">
        <f t="shared" si="321"/>
        <v>0</v>
      </c>
      <c r="I1120" s="41">
        <v>132</v>
      </c>
      <c r="J1120" s="41"/>
      <c r="K1120" s="41">
        <f t="shared" si="331"/>
        <v>0</v>
      </c>
      <c r="L1120" s="41">
        <f t="shared" si="317"/>
        <v>132</v>
      </c>
      <c r="M1120" s="41">
        <f t="shared" si="322"/>
        <v>0</v>
      </c>
      <c r="N1120" s="130">
        <f t="shared" si="323"/>
        <v>0</v>
      </c>
      <c r="O1120" s="41"/>
      <c r="P1120" s="41"/>
      <c r="Q1120" s="41"/>
      <c r="R1120" s="41"/>
      <c r="S1120" s="41">
        <f t="shared" si="324"/>
        <v>0</v>
      </c>
      <c r="T1120" s="130">
        <f t="shared" si="325"/>
        <v>0</v>
      </c>
      <c r="U1120" s="41">
        <v>0</v>
      </c>
      <c r="V1120" s="41"/>
      <c r="W1120" s="41"/>
      <c r="X1120" s="41">
        <v>0</v>
      </c>
      <c r="Y1120" s="41">
        <f t="shared" si="326"/>
        <v>0</v>
      </c>
      <c r="Z1120" s="130">
        <f t="shared" si="327"/>
        <v>0</v>
      </c>
      <c r="AE1120" s="41"/>
      <c r="AF1120" s="41"/>
      <c r="AG1120" s="41"/>
      <c r="AH1120" s="41"/>
      <c r="AJ1120" s="281" t="e">
        <f t="shared" si="328"/>
        <v>#N/A</v>
      </c>
    </row>
    <row r="1121" spans="1:36" ht="19.5" hidden="1" customHeight="1" outlineLevel="2">
      <c r="A1121" s="45" t="s">
        <v>3175</v>
      </c>
      <c r="B1121" s="121" t="s">
        <v>719</v>
      </c>
      <c r="C1121" s="41">
        <f t="shared" si="318"/>
        <v>1</v>
      </c>
      <c r="D1121" s="41">
        <f t="shared" si="318"/>
        <v>0</v>
      </c>
      <c r="E1121" s="41">
        <f t="shared" si="318"/>
        <v>0</v>
      </c>
      <c r="F1121" s="41">
        <f t="shared" si="319"/>
        <v>1</v>
      </c>
      <c r="G1121" s="41">
        <f t="shared" si="320"/>
        <v>0</v>
      </c>
      <c r="H1121" s="130">
        <f t="shared" si="321"/>
        <v>0</v>
      </c>
      <c r="I1121" s="41">
        <v>1</v>
      </c>
      <c r="J1121" s="41"/>
      <c r="K1121" s="41">
        <f t="shared" si="331"/>
        <v>0</v>
      </c>
      <c r="L1121" s="41">
        <f t="shared" si="317"/>
        <v>1</v>
      </c>
      <c r="M1121" s="41">
        <f t="shared" si="322"/>
        <v>0</v>
      </c>
      <c r="N1121" s="130">
        <f t="shared" si="323"/>
        <v>0</v>
      </c>
      <c r="O1121" s="41"/>
      <c r="P1121" s="41"/>
      <c r="Q1121" s="41"/>
      <c r="R1121" s="41"/>
      <c r="S1121" s="41">
        <f t="shared" si="324"/>
        <v>0</v>
      </c>
      <c r="T1121" s="130">
        <f t="shared" si="325"/>
        <v>0</v>
      </c>
      <c r="U1121" s="41">
        <v>0</v>
      </c>
      <c r="V1121" s="41"/>
      <c r="W1121" s="41"/>
      <c r="X1121" s="41">
        <v>0</v>
      </c>
      <c r="Y1121" s="41">
        <f t="shared" si="326"/>
        <v>0</v>
      </c>
      <c r="Z1121" s="130">
        <f t="shared" si="327"/>
        <v>0</v>
      </c>
      <c r="AE1121" s="41"/>
      <c r="AF1121" s="41"/>
      <c r="AG1121" s="41"/>
      <c r="AH1121" s="41"/>
      <c r="AJ1121" s="281" t="e">
        <f t="shared" si="328"/>
        <v>#N/A</v>
      </c>
    </row>
    <row r="1122" spans="1:36" ht="19.5" hidden="1" customHeight="1" outlineLevel="2">
      <c r="A1122" s="45" t="s">
        <v>3176</v>
      </c>
      <c r="B1122" s="121" t="s">
        <v>1331</v>
      </c>
      <c r="C1122" s="41">
        <f t="shared" si="318"/>
        <v>661</v>
      </c>
      <c r="D1122" s="41">
        <f t="shared" si="318"/>
        <v>0</v>
      </c>
      <c r="E1122" s="41">
        <f t="shared" si="318"/>
        <v>0</v>
      </c>
      <c r="F1122" s="41">
        <f t="shared" si="319"/>
        <v>661</v>
      </c>
      <c r="G1122" s="41">
        <f t="shared" si="320"/>
        <v>0</v>
      </c>
      <c r="H1122" s="130">
        <f t="shared" si="321"/>
        <v>0</v>
      </c>
      <c r="I1122" s="41">
        <v>661</v>
      </c>
      <c r="J1122" s="41"/>
      <c r="K1122" s="41">
        <f t="shared" si="331"/>
        <v>0</v>
      </c>
      <c r="L1122" s="41">
        <f t="shared" si="317"/>
        <v>661</v>
      </c>
      <c r="M1122" s="41">
        <f t="shared" si="322"/>
        <v>0</v>
      </c>
      <c r="N1122" s="130">
        <f t="shared" si="323"/>
        <v>0</v>
      </c>
      <c r="O1122" s="41"/>
      <c r="P1122" s="41"/>
      <c r="Q1122" s="41"/>
      <c r="R1122" s="41"/>
      <c r="S1122" s="41">
        <f t="shared" si="324"/>
        <v>0</v>
      </c>
      <c r="T1122" s="130">
        <f t="shared" si="325"/>
        <v>0</v>
      </c>
      <c r="U1122" s="41">
        <v>0</v>
      </c>
      <c r="V1122" s="41"/>
      <c r="W1122" s="41"/>
      <c r="X1122" s="41">
        <v>0</v>
      </c>
      <c r="Y1122" s="41">
        <f t="shared" si="326"/>
        <v>0</v>
      </c>
      <c r="Z1122" s="130">
        <f t="shared" si="327"/>
        <v>0</v>
      </c>
      <c r="AE1122" s="41"/>
      <c r="AF1122" s="41"/>
      <c r="AG1122" s="41"/>
      <c r="AH1122" s="41"/>
      <c r="AJ1122" s="281" t="e">
        <f t="shared" si="328"/>
        <v>#N/A</v>
      </c>
    </row>
    <row r="1123" spans="1:36" ht="19.5" hidden="1" customHeight="1" outlineLevel="2">
      <c r="A1123" s="45" t="s">
        <v>3177</v>
      </c>
      <c r="B1123" s="121" t="s">
        <v>1332</v>
      </c>
      <c r="C1123" s="41">
        <f t="shared" si="318"/>
        <v>1007</v>
      </c>
      <c r="D1123" s="41">
        <f t="shared" si="318"/>
        <v>0</v>
      </c>
      <c r="E1123" s="41">
        <f t="shared" si="318"/>
        <v>0</v>
      </c>
      <c r="F1123" s="41">
        <f t="shared" si="319"/>
        <v>1007</v>
      </c>
      <c r="G1123" s="41">
        <f t="shared" si="320"/>
        <v>0</v>
      </c>
      <c r="H1123" s="130">
        <f t="shared" si="321"/>
        <v>0</v>
      </c>
      <c r="I1123" s="41">
        <v>1004</v>
      </c>
      <c r="J1123" s="41"/>
      <c r="K1123" s="41">
        <f t="shared" si="331"/>
        <v>0</v>
      </c>
      <c r="L1123" s="41">
        <f t="shared" si="317"/>
        <v>1004</v>
      </c>
      <c r="M1123" s="41">
        <f t="shared" si="322"/>
        <v>0</v>
      </c>
      <c r="N1123" s="130">
        <f t="shared" si="323"/>
        <v>0</v>
      </c>
      <c r="O1123" s="41"/>
      <c r="P1123" s="41"/>
      <c r="Q1123" s="41"/>
      <c r="R1123" s="41"/>
      <c r="S1123" s="41">
        <f t="shared" si="324"/>
        <v>0</v>
      </c>
      <c r="T1123" s="130">
        <f t="shared" si="325"/>
        <v>0</v>
      </c>
      <c r="U1123" s="41">
        <v>3</v>
      </c>
      <c r="V1123" s="41"/>
      <c r="W1123" s="41"/>
      <c r="X1123" s="41">
        <v>3</v>
      </c>
      <c r="Y1123" s="41">
        <f t="shared" si="326"/>
        <v>0</v>
      </c>
      <c r="Z1123" s="130">
        <f t="shared" si="327"/>
        <v>0</v>
      </c>
      <c r="AE1123" s="41"/>
      <c r="AF1123" s="41"/>
      <c r="AG1123" s="41"/>
      <c r="AH1123" s="41"/>
      <c r="AJ1123" s="281" t="e">
        <f t="shared" si="328"/>
        <v>#N/A</v>
      </c>
    </row>
    <row r="1124" spans="1:36" ht="19.5" hidden="1" customHeight="1" outlineLevel="2">
      <c r="A1124" s="45" t="s">
        <v>3178</v>
      </c>
      <c r="B1124" s="121" t="s">
        <v>1333</v>
      </c>
      <c r="C1124" s="41">
        <f t="shared" si="318"/>
        <v>1610</v>
      </c>
      <c r="D1124" s="41">
        <f t="shared" si="318"/>
        <v>0</v>
      </c>
      <c r="E1124" s="41">
        <f t="shared" si="318"/>
        <v>0</v>
      </c>
      <c r="F1124" s="41">
        <f t="shared" si="319"/>
        <v>1610</v>
      </c>
      <c r="G1124" s="41">
        <f t="shared" si="320"/>
        <v>0</v>
      </c>
      <c r="H1124" s="130">
        <f t="shared" si="321"/>
        <v>0</v>
      </c>
      <c r="I1124" s="41">
        <v>1555</v>
      </c>
      <c r="J1124" s="41"/>
      <c r="K1124" s="41">
        <f t="shared" si="331"/>
        <v>0</v>
      </c>
      <c r="L1124" s="41">
        <f t="shared" si="317"/>
        <v>1555</v>
      </c>
      <c r="M1124" s="41">
        <f t="shared" si="322"/>
        <v>0</v>
      </c>
      <c r="N1124" s="130">
        <f t="shared" si="323"/>
        <v>0</v>
      </c>
      <c r="O1124" s="41"/>
      <c r="P1124" s="41"/>
      <c r="Q1124" s="41"/>
      <c r="R1124" s="41"/>
      <c r="S1124" s="41">
        <f t="shared" si="324"/>
        <v>0</v>
      </c>
      <c r="T1124" s="130">
        <f t="shared" si="325"/>
        <v>0</v>
      </c>
      <c r="U1124" s="41">
        <v>55</v>
      </c>
      <c r="V1124" s="41"/>
      <c r="W1124" s="41"/>
      <c r="X1124" s="41">
        <v>55</v>
      </c>
      <c r="Y1124" s="41">
        <f t="shared" si="326"/>
        <v>0</v>
      </c>
      <c r="Z1124" s="130">
        <f t="shared" si="327"/>
        <v>0</v>
      </c>
      <c r="AE1124" s="41"/>
      <c r="AF1124" s="41"/>
      <c r="AG1124" s="41"/>
      <c r="AH1124" s="41"/>
      <c r="AJ1124" s="281" t="e">
        <f t="shared" si="328"/>
        <v>#N/A</v>
      </c>
    </row>
    <row r="1125" spans="1:36" ht="19.5" hidden="1" customHeight="1" outlineLevel="1" collapsed="1">
      <c r="A1125" s="43" t="s">
        <v>3179</v>
      </c>
      <c r="B1125" s="121" t="s">
        <v>1334</v>
      </c>
      <c r="C1125" s="44">
        <f t="shared" si="318"/>
        <v>3946</v>
      </c>
      <c r="D1125" s="44">
        <f t="shared" si="318"/>
        <v>0</v>
      </c>
      <c r="E1125" s="44">
        <f t="shared" si="318"/>
        <v>0</v>
      </c>
      <c r="F1125" s="44">
        <f t="shared" si="319"/>
        <v>3946</v>
      </c>
      <c r="G1125" s="44">
        <f t="shared" si="320"/>
        <v>0</v>
      </c>
      <c r="H1125" s="131">
        <f t="shared" si="321"/>
        <v>0</v>
      </c>
      <c r="I1125" s="44">
        <f>SUM(I1126:I1130)</f>
        <v>3946</v>
      </c>
      <c r="J1125" s="44">
        <f>SUM(J1126:J1130)</f>
        <v>0</v>
      </c>
      <c r="K1125" s="44">
        <f>SUM(K1126:K1130)</f>
        <v>0</v>
      </c>
      <c r="L1125" s="44">
        <f t="shared" si="317"/>
        <v>3946</v>
      </c>
      <c r="M1125" s="44">
        <f t="shared" si="322"/>
        <v>0</v>
      </c>
      <c r="N1125" s="131">
        <f t="shared" si="323"/>
        <v>0</v>
      </c>
      <c r="O1125" s="44">
        <f>SUM(O1126:O1130)</f>
        <v>0</v>
      </c>
      <c r="P1125" s="44">
        <f>SUM(P1126:P1130)</f>
        <v>0</v>
      </c>
      <c r="Q1125" s="44">
        <f>SUM(Q1126:Q1130)</f>
        <v>0</v>
      </c>
      <c r="R1125" s="44">
        <f>SUM(R1126:R1130)</f>
        <v>0</v>
      </c>
      <c r="S1125" s="44">
        <f t="shared" si="324"/>
        <v>0</v>
      </c>
      <c r="T1125" s="131">
        <f t="shared" si="325"/>
        <v>0</v>
      </c>
      <c r="U1125" s="44">
        <f>SUM(U1126:U1130)</f>
        <v>0</v>
      </c>
      <c r="V1125" s="44">
        <f>SUM(V1126:V1130)</f>
        <v>0</v>
      </c>
      <c r="W1125" s="44">
        <f>SUM(W1126:W1130)</f>
        <v>0</v>
      </c>
      <c r="X1125" s="44">
        <f>SUM(X1126:X1130)</f>
        <v>0</v>
      </c>
      <c r="Y1125" s="44">
        <f t="shared" si="326"/>
        <v>0</v>
      </c>
      <c r="Z1125" s="131">
        <f t="shared" si="327"/>
        <v>0</v>
      </c>
      <c r="AE1125" s="44">
        <f>SUM(AE1126:AE1130)</f>
        <v>0</v>
      </c>
      <c r="AF1125" s="44">
        <f>SUM(AF1126:AF1130)</f>
        <v>0</v>
      </c>
      <c r="AG1125" s="44">
        <f>SUM(AG1126:AG1130)</f>
        <v>0</v>
      </c>
      <c r="AH1125" s="44">
        <f>SUM(AH1126:AH1130)</f>
        <v>0</v>
      </c>
      <c r="AJ1125" s="281" t="e">
        <f t="shared" si="328"/>
        <v>#N/A</v>
      </c>
    </row>
    <row r="1126" spans="1:36" ht="19.5" hidden="1" customHeight="1" outlineLevel="2">
      <c r="A1126" s="45" t="s">
        <v>3180</v>
      </c>
      <c r="B1126" s="121" t="s">
        <v>706</v>
      </c>
      <c r="C1126" s="41">
        <f t="shared" si="318"/>
        <v>0</v>
      </c>
      <c r="D1126" s="41">
        <f t="shared" si="318"/>
        <v>0</v>
      </c>
      <c r="E1126" s="41">
        <f t="shared" si="318"/>
        <v>0</v>
      </c>
      <c r="F1126" s="41">
        <f t="shared" si="319"/>
        <v>0</v>
      </c>
      <c r="G1126" s="41">
        <f t="shared" si="320"/>
        <v>0</v>
      </c>
      <c r="H1126" s="130">
        <f t="shared" si="321"/>
        <v>0</v>
      </c>
      <c r="I1126" s="41">
        <v>0</v>
      </c>
      <c r="J1126" s="41"/>
      <c r="K1126" s="41">
        <f t="shared" ref="K1126:K1130" si="332">SUM(AE1126:AH1126)</f>
        <v>0</v>
      </c>
      <c r="L1126" s="41">
        <f t="shared" si="317"/>
        <v>0</v>
      </c>
      <c r="M1126" s="41">
        <f t="shared" si="322"/>
        <v>0</v>
      </c>
      <c r="N1126" s="130">
        <f t="shared" si="323"/>
        <v>0</v>
      </c>
      <c r="O1126" s="41"/>
      <c r="P1126" s="41"/>
      <c r="Q1126" s="41"/>
      <c r="R1126" s="41"/>
      <c r="S1126" s="41">
        <f t="shared" si="324"/>
        <v>0</v>
      </c>
      <c r="T1126" s="130">
        <f t="shared" si="325"/>
        <v>0</v>
      </c>
      <c r="U1126" s="41"/>
      <c r="V1126" s="41"/>
      <c r="W1126" s="41"/>
      <c r="X1126" s="41"/>
      <c r="Y1126" s="41">
        <f t="shared" si="326"/>
        <v>0</v>
      </c>
      <c r="Z1126" s="130">
        <f t="shared" si="327"/>
        <v>0</v>
      </c>
      <c r="AE1126" s="41"/>
      <c r="AF1126" s="41"/>
      <c r="AG1126" s="41"/>
      <c r="AH1126" s="41"/>
      <c r="AJ1126" s="281" t="e">
        <f t="shared" si="328"/>
        <v>#N/A</v>
      </c>
    </row>
    <row r="1127" spans="1:36" ht="19.5" hidden="1" customHeight="1" outlineLevel="2">
      <c r="A1127" s="45" t="s">
        <v>3181</v>
      </c>
      <c r="B1127" s="121" t="s">
        <v>718</v>
      </c>
      <c r="C1127" s="41">
        <f t="shared" si="318"/>
        <v>0</v>
      </c>
      <c r="D1127" s="41">
        <f t="shared" si="318"/>
        <v>0</v>
      </c>
      <c r="E1127" s="41">
        <f t="shared" si="318"/>
        <v>0</v>
      </c>
      <c r="F1127" s="41">
        <f t="shared" si="319"/>
        <v>0</v>
      </c>
      <c r="G1127" s="41">
        <f t="shared" si="320"/>
        <v>0</v>
      </c>
      <c r="H1127" s="130">
        <f t="shared" si="321"/>
        <v>0</v>
      </c>
      <c r="I1127" s="41">
        <v>0</v>
      </c>
      <c r="J1127" s="41"/>
      <c r="K1127" s="41">
        <f t="shared" si="332"/>
        <v>0</v>
      </c>
      <c r="L1127" s="41">
        <f t="shared" si="317"/>
        <v>0</v>
      </c>
      <c r="M1127" s="41">
        <f t="shared" si="322"/>
        <v>0</v>
      </c>
      <c r="N1127" s="130">
        <f t="shared" si="323"/>
        <v>0</v>
      </c>
      <c r="O1127" s="41"/>
      <c r="P1127" s="41"/>
      <c r="Q1127" s="41"/>
      <c r="R1127" s="41"/>
      <c r="S1127" s="41">
        <f t="shared" si="324"/>
        <v>0</v>
      </c>
      <c r="T1127" s="130">
        <f t="shared" si="325"/>
        <v>0</v>
      </c>
      <c r="U1127" s="41"/>
      <c r="V1127" s="41"/>
      <c r="W1127" s="41"/>
      <c r="X1127" s="41"/>
      <c r="Y1127" s="41">
        <f t="shared" si="326"/>
        <v>0</v>
      </c>
      <c r="Z1127" s="130">
        <f t="shared" si="327"/>
        <v>0</v>
      </c>
      <c r="AE1127" s="41"/>
      <c r="AF1127" s="41"/>
      <c r="AG1127" s="41"/>
      <c r="AH1127" s="41"/>
      <c r="AJ1127" s="281" t="e">
        <f t="shared" si="328"/>
        <v>#N/A</v>
      </c>
    </row>
    <row r="1128" spans="1:36" ht="19.5" hidden="1" customHeight="1" outlineLevel="2">
      <c r="A1128" s="45" t="s">
        <v>3182</v>
      </c>
      <c r="B1128" s="121" t="s">
        <v>719</v>
      </c>
      <c r="C1128" s="41">
        <f t="shared" si="318"/>
        <v>0</v>
      </c>
      <c r="D1128" s="41">
        <f t="shared" si="318"/>
        <v>0</v>
      </c>
      <c r="E1128" s="41">
        <f t="shared" si="318"/>
        <v>0</v>
      </c>
      <c r="F1128" s="41">
        <f t="shared" si="319"/>
        <v>0</v>
      </c>
      <c r="G1128" s="41">
        <f t="shared" si="320"/>
        <v>0</v>
      </c>
      <c r="H1128" s="130">
        <f t="shared" si="321"/>
        <v>0</v>
      </c>
      <c r="I1128" s="41">
        <v>0</v>
      </c>
      <c r="J1128" s="41"/>
      <c r="K1128" s="41">
        <f t="shared" si="332"/>
        <v>0</v>
      </c>
      <c r="L1128" s="41">
        <f t="shared" si="317"/>
        <v>0</v>
      </c>
      <c r="M1128" s="41">
        <f t="shared" si="322"/>
        <v>0</v>
      </c>
      <c r="N1128" s="130">
        <f t="shared" si="323"/>
        <v>0</v>
      </c>
      <c r="O1128" s="41"/>
      <c r="P1128" s="41"/>
      <c r="Q1128" s="41"/>
      <c r="R1128" s="41"/>
      <c r="S1128" s="41">
        <f t="shared" si="324"/>
        <v>0</v>
      </c>
      <c r="T1128" s="130">
        <f t="shared" si="325"/>
        <v>0</v>
      </c>
      <c r="U1128" s="41"/>
      <c r="V1128" s="41"/>
      <c r="W1128" s="41"/>
      <c r="X1128" s="41"/>
      <c r="Y1128" s="41">
        <f t="shared" si="326"/>
        <v>0</v>
      </c>
      <c r="Z1128" s="130">
        <f t="shared" si="327"/>
        <v>0</v>
      </c>
      <c r="AE1128" s="41"/>
      <c r="AF1128" s="41"/>
      <c r="AG1128" s="41"/>
      <c r="AH1128" s="41"/>
      <c r="AJ1128" s="281" t="e">
        <f t="shared" si="328"/>
        <v>#N/A</v>
      </c>
    </row>
    <row r="1129" spans="1:36" ht="19.5" hidden="1" customHeight="1" outlineLevel="2">
      <c r="A1129" s="45" t="s">
        <v>3183</v>
      </c>
      <c r="B1129" s="121" t="s">
        <v>1335</v>
      </c>
      <c r="C1129" s="41">
        <f t="shared" si="318"/>
        <v>0</v>
      </c>
      <c r="D1129" s="41">
        <f t="shared" si="318"/>
        <v>0</v>
      </c>
      <c r="E1129" s="41">
        <f t="shared" si="318"/>
        <v>0</v>
      </c>
      <c r="F1129" s="41">
        <f t="shared" si="319"/>
        <v>0</v>
      </c>
      <c r="G1129" s="41">
        <f t="shared" si="320"/>
        <v>0</v>
      </c>
      <c r="H1129" s="130">
        <f t="shared" si="321"/>
        <v>0</v>
      </c>
      <c r="I1129" s="41">
        <v>0</v>
      </c>
      <c r="J1129" s="41"/>
      <c r="K1129" s="41">
        <f t="shared" si="332"/>
        <v>0</v>
      </c>
      <c r="L1129" s="41">
        <f t="shared" si="317"/>
        <v>0</v>
      </c>
      <c r="M1129" s="41">
        <f t="shared" si="322"/>
        <v>0</v>
      </c>
      <c r="N1129" s="130">
        <f t="shared" si="323"/>
        <v>0</v>
      </c>
      <c r="O1129" s="41"/>
      <c r="P1129" s="41"/>
      <c r="Q1129" s="41"/>
      <c r="R1129" s="41"/>
      <c r="S1129" s="41">
        <f t="shared" si="324"/>
        <v>0</v>
      </c>
      <c r="T1129" s="130">
        <f t="shared" si="325"/>
        <v>0</v>
      </c>
      <c r="U1129" s="41"/>
      <c r="V1129" s="41"/>
      <c r="W1129" s="41"/>
      <c r="X1129" s="41"/>
      <c r="Y1129" s="41">
        <f t="shared" si="326"/>
        <v>0</v>
      </c>
      <c r="Z1129" s="130">
        <f t="shared" si="327"/>
        <v>0</v>
      </c>
      <c r="AE1129" s="41"/>
      <c r="AF1129" s="41"/>
      <c r="AG1129" s="41"/>
      <c r="AH1129" s="41"/>
      <c r="AJ1129" s="281" t="e">
        <f t="shared" si="328"/>
        <v>#N/A</v>
      </c>
    </row>
    <row r="1130" spans="1:36" ht="19.5" hidden="1" customHeight="1" outlineLevel="2">
      <c r="A1130" s="45" t="s">
        <v>3184</v>
      </c>
      <c r="B1130" s="121" t="s">
        <v>1336</v>
      </c>
      <c r="C1130" s="41">
        <f t="shared" si="318"/>
        <v>3946</v>
      </c>
      <c r="D1130" s="41">
        <f t="shared" si="318"/>
        <v>0</v>
      </c>
      <c r="E1130" s="41">
        <f t="shared" si="318"/>
        <v>0</v>
      </c>
      <c r="F1130" s="41">
        <f t="shared" si="319"/>
        <v>3946</v>
      </c>
      <c r="G1130" s="41">
        <f t="shared" si="320"/>
        <v>0</v>
      </c>
      <c r="H1130" s="130">
        <f t="shared" si="321"/>
        <v>0</v>
      </c>
      <c r="I1130" s="41">
        <v>3946</v>
      </c>
      <c r="J1130" s="41"/>
      <c r="K1130" s="41">
        <f t="shared" si="332"/>
        <v>0</v>
      </c>
      <c r="L1130" s="41">
        <f t="shared" si="317"/>
        <v>3946</v>
      </c>
      <c r="M1130" s="41">
        <f t="shared" si="322"/>
        <v>0</v>
      </c>
      <c r="N1130" s="130">
        <f t="shared" si="323"/>
        <v>0</v>
      </c>
      <c r="O1130" s="41"/>
      <c r="P1130" s="41"/>
      <c r="Q1130" s="41"/>
      <c r="R1130" s="41"/>
      <c r="S1130" s="41">
        <f t="shared" si="324"/>
        <v>0</v>
      </c>
      <c r="T1130" s="130">
        <f t="shared" si="325"/>
        <v>0</v>
      </c>
      <c r="U1130" s="41"/>
      <c r="V1130" s="41"/>
      <c r="W1130" s="41"/>
      <c r="X1130" s="41"/>
      <c r="Y1130" s="41">
        <f t="shared" si="326"/>
        <v>0</v>
      </c>
      <c r="Z1130" s="130">
        <f t="shared" si="327"/>
        <v>0</v>
      </c>
      <c r="AE1130" s="41"/>
      <c r="AF1130" s="41"/>
      <c r="AG1130" s="41"/>
      <c r="AH1130" s="41"/>
      <c r="AJ1130" s="281" t="e">
        <f t="shared" si="328"/>
        <v>#N/A</v>
      </c>
    </row>
    <row r="1131" spans="1:36" ht="19.5" hidden="1" customHeight="1" outlineLevel="1" collapsed="1">
      <c r="A1131" s="43" t="s">
        <v>3185</v>
      </c>
      <c r="B1131" s="121" t="s">
        <v>1337</v>
      </c>
      <c r="C1131" s="44">
        <f t="shared" si="318"/>
        <v>24</v>
      </c>
      <c r="D1131" s="44">
        <f t="shared" si="318"/>
        <v>0</v>
      </c>
      <c r="E1131" s="44">
        <f t="shared" si="318"/>
        <v>-500</v>
      </c>
      <c r="F1131" s="44">
        <f t="shared" si="319"/>
        <v>-476</v>
      </c>
      <c r="G1131" s="44">
        <f t="shared" si="320"/>
        <v>-500</v>
      </c>
      <c r="H1131" s="131">
        <f t="shared" si="321"/>
        <v>-2083.333333333333</v>
      </c>
      <c r="I1131" s="44">
        <f>SUM(I1132:I1133)</f>
        <v>24</v>
      </c>
      <c r="J1131" s="44">
        <f>SUM(J1132:J1133)</f>
        <v>0</v>
      </c>
      <c r="K1131" s="44">
        <f>SUM(K1132:K1133)</f>
        <v>-500</v>
      </c>
      <c r="L1131" s="44">
        <f t="shared" si="317"/>
        <v>-476</v>
      </c>
      <c r="M1131" s="44">
        <f t="shared" si="322"/>
        <v>-500</v>
      </c>
      <c r="N1131" s="131">
        <f t="shared" si="323"/>
        <v>-2083.333333333333</v>
      </c>
      <c r="O1131" s="44">
        <f>SUM(O1132:O1133)</f>
        <v>0</v>
      </c>
      <c r="P1131" s="44">
        <f>SUM(P1132:P1133)</f>
        <v>0</v>
      </c>
      <c r="Q1131" s="44">
        <f>SUM(Q1132:Q1133)</f>
        <v>0</v>
      </c>
      <c r="R1131" s="44">
        <f>SUM(R1132:R1133)</f>
        <v>0</v>
      </c>
      <c r="S1131" s="44">
        <f t="shared" si="324"/>
        <v>0</v>
      </c>
      <c r="T1131" s="131">
        <f t="shared" si="325"/>
        <v>0</v>
      </c>
      <c r="U1131" s="44">
        <f>SUM(U1132:U1133)</f>
        <v>0</v>
      </c>
      <c r="V1131" s="44">
        <f>SUM(V1132:V1133)</f>
        <v>0</v>
      </c>
      <c r="W1131" s="44">
        <f>SUM(W1132:W1133)</f>
        <v>0</v>
      </c>
      <c r="X1131" s="44">
        <f>SUM(X1132:X1133)</f>
        <v>0</v>
      </c>
      <c r="Y1131" s="44">
        <f t="shared" si="326"/>
        <v>0</v>
      </c>
      <c r="Z1131" s="131">
        <f t="shared" si="327"/>
        <v>0</v>
      </c>
      <c r="AE1131" s="44">
        <f>SUM(AE1132:AE1133)</f>
        <v>0</v>
      </c>
      <c r="AF1131" s="44">
        <f>SUM(AF1132:AF1133)</f>
        <v>-500</v>
      </c>
      <c r="AG1131" s="44">
        <f>SUM(AG1132:AG1133)</f>
        <v>0</v>
      </c>
      <c r="AH1131" s="44">
        <f>SUM(AH1132:AH1133)</f>
        <v>0</v>
      </c>
      <c r="AJ1131" s="281" t="e">
        <f t="shared" si="328"/>
        <v>#N/A</v>
      </c>
    </row>
    <row r="1132" spans="1:36" ht="19.5" hidden="1" customHeight="1" outlineLevel="2">
      <c r="A1132" s="45" t="s">
        <v>3186</v>
      </c>
      <c r="B1132" s="121" t="s">
        <v>1338</v>
      </c>
      <c r="C1132" s="41">
        <f t="shared" si="318"/>
        <v>0</v>
      </c>
      <c r="D1132" s="41">
        <f t="shared" si="318"/>
        <v>0</v>
      </c>
      <c r="E1132" s="41">
        <f t="shared" si="318"/>
        <v>0</v>
      </c>
      <c r="F1132" s="41">
        <f t="shared" si="319"/>
        <v>0</v>
      </c>
      <c r="G1132" s="41">
        <f t="shared" si="320"/>
        <v>0</v>
      </c>
      <c r="H1132" s="130">
        <f t="shared" si="321"/>
        <v>0</v>
      </c>
      <c r="I1132" s="41"/>
      <c r="J1132" s="41"/>
      <c r="K1132" s="41">
        <f t="shared" ref="K1132:K1133" si="333">SUM(AE1132:AH1132)</f>
        <v>0</v>
      </c>
      <c r="L1132" s="41">
        <f t="shared" si="317"/>
        <v>0</v>
      </c>
      <c r="M1132" s="41">
        <f t="shared" si="322"/>
        <v>0</v>
      </c>
      <c r="N1132" s="130">
        <f t="shared" si="323"/>
        <v>0</v>
      </c>
      <c r="O1132" s="41"/>
      <c r="P1132" s="41"/>
      <c r="Q1132" s="41"/>
      <c r="R1132" s="41"/>
      <c r="S1132" s="41">
        <f t="shared" si="324"/>
        <v>0</v>
      </c>
      <c r="T1132" s="130">
        <f t="shared" si="325"/>
        <v>0</v>
      </c>
      <c r="U1132" s="41"/>
      <c r="V1132" s="41"/>
      <c r="W1132" s="41"/>
      <c r="X1132" s="41"/>
      <c r="Y1132" s="41">
        <f t="shared" si="326"/>
        <v>0</v>
      </c>
      <c r="Z1132" s="130">
        <f t="shared" si="327"/>
        <v>0</v>
      </c>
      <c r="AE1132" s="41"/>
      <c r="AF1132" s="41"/>
      <c r="AG1132" s="41"/>
      <c r="AH1132" s="41"/>
      <c r="AJ1132" s="281" t="e">
        <f t="shared" si="328"/>
        <v>#N/A</v>
      </c>
    </row>
    <row r="1133" spans="1:36" ht="19.5" hidden="1" customHeight="1" outlineLevel="2">
      <c r="A1133" s="45" t="s">
        <v>2091</v>
      </c>
      <c r="B1133" s="121" t="s">
        <v>1339</v>
      </c>
      <c r="C1133" s="41">
        <f t="shared" si="318"/>
        <v>24</v>
      </c>
      <c r="D1133" s="41">
        <f t="shared" si="318"/>
        <v>0</v>
      </c>
      <c r="E1133" s="41">
        <f t="shared" si="318"/>
        <v>-500</v>
      </c>
      <c r="F1133" s="41">
        <f t="shared" si="319"/>
        <v>-476</v>
      </c>
      <c r="G1133" s="41">
        <f t="shared" si="320"/>
        <v>-500</v>
      </c>
      <c r="H1133" s="130">
        <f t="shared" si="321"/>
        <v>-2083.333333333333</v>
      </c>
      <c r="I1133" s="41">
        <v>24</v>
      </c>
      <c r="J1133" s="41"/>
      <c r="K1133" s="41">
        <f t="shared" si="333"/>
        <v>-500</v>
      </c>
      <c r="L1133" s="41">
        <f t="shared" si="317"/>
        <v>-476</v>
      </c>
      <c r="M1133" s="41">
        <f t="shared" si="322"/>
        <v>-500</v>
      </c>
      <c r="N1133" s="130">
        <f t="shared" si="323"/>
        <v>-2083.333333333333</v>
      </c>
      <c r="O1133" s="41"/>
      <c r="P1133" s="41"/>
      <c r="Q1133" s="41"/>
      <c r="R1133" s="41"/>
      <c r="S1133" s="41">
        <f t="shared" si="324"/>
        <v>0</v>
      </c>
      <c r="T1133" s="130">
        <f t="shared" si="325"/>
        <v>0</v>
      </c>
      <c r="U1133" s="41"/>
      <c r="V1133" s="41"/>
      <c r="W1133" s="41"/>
      <c r="X1133" s="41"/>
      <c r="Y1133" s="41">
        <f t="shared" si="326"/>
        <v>0</v>
      </c>
      <c r="Z1133" s="130">
        <f t="shared" si="327"/>
        <v>0</v>
      </c>
      <c r="AE1133" s="41"/>
      <c r="AF1133" s="41">
        <v>-500</v>
      </c>
      <c r="AG1133" s="41"/>
      <c r="AH1133" s="41"/>
      <c r="AJ1133" s="281" t="e">
        <f t="shared" si="328"/>
        <v>#N/A</v>
      </c>
    </row>
    <row r="1134" spans="1:36" ht="19.5" customHeight="1" collapsed="1">
      <c r="A1134" s="39" t="s">
        <v>3187</v>
      </c>
      <c r="B1134" s="121" t="s">
        <v>1340</v>
      </c>
      <c r="C1134" s="40">
        <f t="shared" si="318"/>
        <v>1150</v>
      </c>
      <c r="D1134" s="40">
        <f t="shared" si="318"/>
        <v>0</v>
      </c>
      <c r="E1134" s="40">
        <f t="shared" si="318"/>
        <v>-500</v>
      </c>
      <c r="F1134" s="40">
        <f t="shared" si="319"/>
        <v>650</v>
      </c>
      <c r="G1134" s="40">
        <f t="shared" si="320"/>
        <v>-500</v>
      </c>
      <c r="H1134" s="129">
        <f t="shared" si="321"/>
        <v>-43.478260869565219</v>
      </c>
      <c r="I1134" s="40">
        <f>I1135+I1142+I1148</f>
        <v>650</v>
      </c>
      <c r="J1134" s="40">
        <f>J1135+J1142+J1148</f>
        <v>0</v>
      </c>
      <c r="K1134" s="40">
        <f>K1135+K1142+K1148</f>
        <v>0</v>
      </c>
      <c r="L1134" s="40">
        <f>L1135+L1142+L1148</f>
        <v>650</v>
      </c>
      <c r="M1134" s="40">
        <f t="shared" si="322"/>
        <v>0</v>
      </c>
      <c r="N1134" s="129">
        <f t="shared" si="323"/>
        <v>0</v>
      </c>
      <c r="O1134" s="40">
        <f>O1135+O1142+O1148</f>
        <v>0</v>
      </c>
      <c r="P1134" s="40">
        <f>P1135+P1142+P1148</f>
        <v>0</v>
      </c>
      <c r="Q1134" s="40">
        <f>Q1135+Q1142+Q1148</f>
        <v>0</v>
      </c>
      <c r="R1134" s="40">
        <f>R1135+R1142+R1148</f>
        <v>0</v>
      </c>
      <c r="S1134" s="40">
        <f t="shared" si="324"/>
        <v>0</v>
      </c>
      <c r="T1134" s="129">
        <f t="shared" si="325"/>
        <v>0</v>
      </c>
      <c r="U1134" s="40">
        <f>U1135+U1142+U1148</f>
        <v>500</v>
      </c>
      <c r="V1134" s="40">
        <f>V1135+V1142+V1148</f>
        <v>0</v>
      </c>
      <c r="W1134" s="40">
        <f>W1135+W1142+W1148</f>
        <v>-500</v>
      </c>
      <c r="X1134" s="40">
        <f>X1135+X1142+X1148</f>
        <v>0</v>
      </c>
      <c r="Y1134" s="40">
        <f t="shared" si="326"/>
        <v>-500</v>
      </c>
      <c r="Z1134" s="129">
        <f t="shared" si="327"/>
        <v>-100</v>
      </c>
      <c r="AE1134" s="40">
        <f>AE1135+AE1142+AE1148</f>
        <v>0</v>
      </c>
      <c r="AF1134" s="40">
        <f>AF1135+AF1142+AF1148</f>
        <v>0</v>
      </c>
      <c r="AG1134" s="40">
        <f>AG1135+AG1142+AG1148</f>
        <v>0</v>
      </c>
      <c r="AH1134" s="40">
        <f>AH1135+AH1142+AH1148</f>
        <v>0</v>
      </c>
      <c r="AJ1134" s="281" t="e">
        <f t="shared" si="328"/>
        <v>#N/A</v>
      </c>
    </row>
    <row r="1135" spans="1:36" ht="19.5" hidden="1" customHeight="1" outlineLevel="1" collapsed="1">
      <c r="A1135" s="43" t="s">
        <v>1341</v>
      </c>
      <c r="B1135" s="121" t="s">
        <v>1342</v>
      </c>
      <c r="C1135" s="44">
        <f t="shared" si="318"/>
        <v>0</v>
      </c>
      <c r="D1135" s="44">
        <f t="shared" si="318"/>
        <v>0</v>
      </c>
      <c r="E1135" s="44">
        <f t="shared" si="318"/>
        <v>0</v>
      </c>
      <c r="F1135" s="44">
        <f t="shared" si="319"/>
        <v>0</v>
      </c>
      <c r="G1135" s="44">
        <f t="shared" si="320"/>
        <v>0</v>
      </c>
      <c r="H1135" s="131">
        <f t="shared" si="321"/>
        <v>0</v>
      </c>
      <c r="I1135" s="44">
        <f>SUM(I1136:I1141)</f>
        <v>0</v>
      </c>
      <c r="J1135" s="44">
        <f>SUM(J1136:J1141)</f>
        <v>0</v>
      </c>
      <c r="K1135" s="44">
        <f>SUM(K1136:K1141)</f>
        <v>0</v>
      </c>
      <c r="L1135" s="44">
        <f t="shared" si="317"/>
        <v>0</v>
      </c>
      <c r="M1135" s="44">
        <f t="shared" si="322"/>
        <v>0</v>
      </c>
      <c r="N1135" s="131">
        <f t="shared" si="323"/>
        <v>0</v>
      </c>
      <c r="O1135" s="44">
        <f>SUM(O1136:O1141)</f>
        <v>0</v>
      </c>
      <c r="P1135" s="44">
        <f>SUM(P1136:P1141)</f>
        <v>0</v>
      </c>
      <c r="Q1135" s="44">
        <f>SUM(Q1136:Q1141)</f>
        <v>0</v>
      </c>
      <c r="R1135" s="44">
        <f>SUM(R1136:R1141)</f>
        <v>0</v>
      </c>
      <c r="S1135" s="44">
        <f t="shared" si="324"/>
        <v>0</v>
      </c>
      <c r="T1135" s="131">
        <f t="shared" si="325"/>
        <v>0</v>
      </c>
      <c r="U1135" s="44">
        <f>SUM(U1136:U1141)</f>
        <v>0</v>
      </c>
      <c r="V1135" s="44">
        <f>SUM(V1136:V1141)</f>
        <v>0</v>
      </c>
      <c r="W1135" s="44">
        <f>SUM(W1136:W1141)</f>
        <v>0</v>
      </c>
      <c r="X1135" s="44">
        <f>SUM(X1136:X1141)</f>
        <v>0</v>
      </c>
      <c r="Y1135" s="44">
        <f t="shared" si="326"/>
        <v>0</v>
      </c>
      <c r="Z1135" s="131">
        <f t="shared" si="327"/>
        <v>0</v>
      </c>
      <c r="AE1135" s="44">
        <f>SUM(AE1136:AE1141)</f>
        <v>0</v>
      </c>
      <c r="AF1135" s="44">
        <f>SUM(AF1136:AF1141)</f>
        <v>0</v>
      </c>
      <c r="AG1135" s="44">
        <f>SUM(AG1136:AG1141)</f>
        <v>0</v>
      </c>
      <c r="AH1135" s="44">
        <f>SUM(AH1136:AH1141)</f>
        <v>0</v>
      </c>
      <c r="AJ1135" s="281" t="e">
        <f t="shared" si="328"/>
        <v>#N/A</v>
      </c>
    </row>
    <row r="1136" spans="1:36" s="50" customFormat="1" ht="20.100000000000001" hidden="1" customHeight="1" outlineLevel="2">
      <c r="A1136" s="48" t="s">
        <v>1343</v>
      </c>
      <c r="B1136" s="49" t="s">
        <v>472</v>
      </c>
      <c r="C1136" s="41">
        <f t="shared" si="318"/>
        <v>0</v>
      </c>
      <c r="D1136" s="41">
        <f t="shared" si="318"/>
        <v>0</v>
      </c>
      <c r="E1136" s="41">
        <f t="shared" si="318"/>
        <v>0</v>
      </c>
      <c r="F1136" s="41">
        <f t="shared" si="319"/>
        <v>0</v>
      </c>
      <c r="G1136" s="41">
        <f t="shared" si="320"/>
        <v>0</v>
      </c>
      <c r="H1136" s="130">
        <f t="shared" si="321"/>
        <v>0</v>
      </c>
      <c r="I1136" s="41"/>
      <c r="J1136" s="41"/>
      <c r="K1136" s="41">
        <f t="shared" ref="K1136:K1141" si="334">SUM(AE1136:AH1136)</f>
        <v>0</v>
      </c>
      <c r="L1136" s="41">
        <f t="shared" si="317"/>
        <v>0</v>
      </c>
      <c r="M1136" s="41">
        <f t="shared" si="322"/>
        <v>0</v>
      </c>
      <c r="N1136" s="130">
        <f t="shared" si="323"/>
        <v>0</v>
      </c>
      <c r="O1136" s="41"/>
      <c r="P1136" s="41"/>
      <c r="Q1136" s="41"/>
      <c r="R1136" s="41"/>
      <c r="S1136" s="41">
        <f t="shared" si="324"/>
        <v>0</v>
      </c>
      <c r="T1136" s="130">
        <f t="shared" si="325"/>
        <v>0</v>
      </c>
      <c r="U1136" s="41"/>
      <c r="V1136" s="41"/>
      <c r="W1136" s="41"/>
      <c r="X1136" s="41"/>
      <c r="Y1136" s="41">
        <f t="shared" si="326"/>
        <v>0</v>
      </c>
      <c r="Z1136" s="130">
        <f t="shared" si="327"/>
        <v>0</v>
      </c>
      <c r="AA1136" s="29"/>
      <c r="AB1136" s="29"/>
      <c r="AC1136" s="29"/>
      <c r="AD1136" s="29"/>
      <c r="AE1136" s="41"/>
      <c r="AF1136" s="41"/>
      <c r="AG1136" s="41"/>
      <c r="AH1136" s="41"/>
      <c r="AJ1136" s="281" t="e">
        <f t="shared" si="328"/>
        <v>#N/A</v>
      </c>
    </row>
    <row r="1137" spans="1:36" s="50" customFormat="1" ht="20.100000000000001" hidden="1" customHeight="1" outlineLevel="2">
      <c r="A1137" s="48" t="s">
        <v>1344</v>
      </c>
      <c r="B1137" s="49" t="s">
        <v>473</v>
      </c>
      <c r="C1137" s="41">
        <f t="shared" si="318"/>
        <v>0</v>
      </c>
      <c r="D1137" s="41">
        <f t="shared" si="318"/>
        <v>0</v>
      </c>
      <c r="E1137" s="41">
        <f t="shared" si="318"/>
        <v>0</v>
      </c>
      <c r="F1137" s="41">
        <f t="shared" si="319"/>
        <v>0</v>
      </c>
      <c r="G1137" s="41">
        <f t="shared" si="320"/>
        <v>0</v>
      </c>
      <c r="H1137" s="130">
        <f t="shared" si="321"/>
        <v>0</v>
      </c>
      <c r="I1137" s="41"/>
      <c r="J1137" s="41"/>
      <c r="K1137" s="41">
        <f t="shared" si="334"/>
        <v>0</v>
      </c>
      <c r="L1137" s="41">
        <f t="shared" si="317"/>
        <v>0</v>
      </c>
      <c r="M1137" s="41">
        <f t="shared" si="322"/>
        <v>0</v>
      </c>
      <c r="N1137" s="130">
        <f t="shared" si="323"/>
        <v>0</v>
      </c>
      <c r="O1137" s="41"/>
      <c r="P1137" s="41"/>
      <c r="Q1137" s="41"/>
      <c r="R1137" s="41"/>
      <c r="S1137" s="41">
        <f t="shared" si="324"/>
        <v>0</v>
      </c>
      <c r="T1137" s="130">
        <f t="shared" si="325"/>
        <v>0</v>
      </c>
      <c r="U1137" s="41"/>
      <c r="V1137" s="41"/>
      <c r="W1137" s="41"/>
      <c r="X1137" s="41"/>
      <c r="Y1137" s="41">
        <f t="shared" si="326"/>
        <v>0</v>
      </c>
      <c r="Z1137" s="130">
        <f t="shared" si="327"/>
        <v>0</v>
      </c>
      <c r="AA1137" s="29"/>
      <c r="AB1137" s="29"/>
      <c r="AC1137" s="29"/>
      <c r="AD1137" s="29"/>
      <c r="AE1137" s="41"/>
      <c r="AF1137" s="41"/>
      <c r="AG1137" s="41"/>
      <c r="AH1137" s="41"/>
      <c r="AJ1137" s="281" t="e">
        <f t="shared" si="328"/>
        <v>#N/A</v>
      </c>
    </row>
    <row r="1138" spans="1:36" s="50" customFormat="1" ht="20.100000000000001" hidden="1" customHeight="1" outlineLevel="2">
      <c r="A1138" s="48" t="s">
        <v>1345</v>
      </c>
      <c r="B1138" s="49" t="s">
        <v>474</v>
      </c>
      <c r="C1138" s="41">
        <f t="shared" si="318"/>
        <v>0</v>
      </c>
      <c r="D1138" s="41">
        <f t="shared" si="318"/>
        <v>0</v>
      </c>
      <c r="E1138" s="41">
        <f t="shared" si="318"/>
        <v>0</v>
      </c>
      <c r="F1138" s="41">
        <f t="shared" si="319"/>
        <v>0</v>
      </c>
      <c r="G1138" s="41">
        <f t="shared" si="320"/>
        <v>0</v>
      </c>
      <c r="H1138" s="130">
        <f t="shared" si="321"/>
        <v>0</v>
      </c>
      <c r="I1138" s="41"/>
      <c r="J1138" s="41"/>
      <c r="K1138" s="41">
        <f t="shared" si="334"/>
        <v>0</v>
      </c>
      <c r="L1138" s="41">
        <f t="shared" si="317"/>
        <v>0</v>
      </c>
      <c r="M1138" s="41">
        <f t="shared" si="322"/>
        <v>0</v>
      </c>
      <c r="N1138" s="130">
        <f t="shared" si="323"/>
        <v>0</v>
      </c>
      <c r="O1138" s="41"/>
      <c r="P1138" s="41"/>
      <c r="Q1138" s="41"/>
      <c r="R1138" s="41"/>
      <c r="S1138" s="41">
        <f t="shared" si="324"/>
        <v>0</v>
      </c>
      <c r="T1138" s="130">
        <f t="shared" si="325"/>
        <v>0</v>
      </c>
      <c r="U1138" s="41"/>
      <c r="V1138" s="41"/>
      <c r="W1138" s="41"/>
      <c r="X1138" s="41"/>
      <c r="Y1138" s="41">
        <f t="shared" si="326"/>
        <v>0</v>
      </c>
      <c r="Z1138" s="130">
        <f t="shared" si="327"/>
        <v>0</v>
      </c>
      <c r="AA1138" s="29"/>
      <c r="AB1138" s="29"/>
      <c r="AC1138" s="29"/>
      <c r="AD1138" s="29"/>
      <c r="AE1138" s="41"/>
      <c r="AF1138" s="41"/>
      <c r="AG1138" s="41"/>
      <c r="AH1138" s="41"/>
      <c r="AJ1138" s="281" t="e">
        <f t="shared" si="328"/>
        <v>#N/A</v>
      </c>
    </row>
    <row r="1139" spans="1:36" s="50" customFormat="1" ht="20.100000000000001" hidden="1" customHeight="1" outlineLevel="2">
      <c r="A1139" s="48" t="s">
        <v>1346</v>
      </c>
      <c r="B1139" s="49" t="s">
        <v>1347</v>
      </c>
      <c r="C1139" s="41">
        <f t="shared" si="318"/>
        <v>0</v>
      </c>
      <c r="D1139" s="41">
        <f t="shared" si="318"/>
        <v>0</v>
      </c>
      <c r="E1139" s="41">
        <f t="shared" si="318"/>
        <v>0</v>
      </c>
      <c r="F1139" s="41">
        <f t="shared" si="319"/>
        <v>0</v>
      </c>
      <c r="G1139" s="41">
        <f t="shared" si="320"/>
        <v>0</v>
      </c>
      <c r="H1139" s="130">
        <f t="shared" si="321"/>
        <v>0</v>
      </c>
      <c r="I1139" s="41"/>
      <c r="J1139" s="41"/>
      <c r="K1139" s="41">
        <f t="shared" si="334"/>
        <v>0</v>
      </c>
      <c r="L1139" s="41">
        <f t="shared" si="317"/>
        <v>0</v>
      </c>
      <c r="M1139" s="41">
        <f t="shared" si="322"/>
        <v>0</v>
      </c>
      <c r="N1139" s="130">
        <f t="shared" si="323"/>
        <v>0</v>
      </c>
      <c r="O1139" s="41"/>
      <c r="P1139" s="41"/>
      <c r="Q1139" s="41"/>
      <c r="R1139" s="41"/>
      <c r="S1139" s="41">
        <f t="shared" si="324"/>
        <v>0</v>
      </c>
      <c r="T1139" s="130">
        <f t="shared" si="325"/>
        <v>0</v>
      </c>
      <c r="U1139" s="41"/>
      <c r="V1139" s="41"/>
      <c r="W1139" s="41"/>
      <c r="X1139" s="41"/>
      <c r="Y1139" s="41">
        <f t="shared" si="326"/>
        <v>0</v>
      </c>
      <c r="Z1139" s="130">
        <f t="shared" si="327"/>
        <v>0</v>
      </c>
      <c r="AA1139" s="29"/>
      <c r="AB1139" s="29"/>
      <c r="AC1139" s="29"/>
      <c r="AD1139" s="29"/>
      <c r="AE1139" s="41"/>
      <c r="AF1139" s="41"/>
      <c r="AG1139" s="41"/>
      <c r="AH1139" s="41"/>
      <c r="AJ1139" s="281" t="e">
        <f t="shared" si="328"/>
        <v>#N/A</v>
      </c>
    </row>
    <row r="1140" spans="1:36" s="50" customFormat="1" ht="20.100000000000001" hidden="1" customHeight="1" outlineLevel="2">
      <c r="A1140" s="48" t="s">
        <v>1348</v>
      </c>
      <c r="B1140" s="49" t="s">
        <v>503</v>
      </c>
      <c r="C1140" s="41">
        <f t="shared" si="318"/>
        <v>0</v>
      </c>
      <c r="D1140" s="41">
        <f t="shared" si="318"/>
        <v>0</v>
      </c>
      <c r="E1140" s="41">
        <f t="shared" si="318"/>
        <v>0</v>
      </c>
      <c r="F1140" s="41">
        <f t="shared" si="319"/>
        <v>0</v>
      </c>
      <c r="G1140" s="41">
        <f t="shared" si="320"/>
        <v>0</v>
      </c>
      <c r="H1140" s="130">
        <f t="shared" si="321"/>
        <v>0</v>
      </c>
      <c r="I1140" s="41"/>
      <c r="J1140" s="41"/>
      <c r="K1140" s="41">
        <f t="shared" si="334"/>
        <v>0</v>
      </c>
      <c r="L1140" s="41">
        <f t="shared" si="317"/>
        <v>0</v>
      </c>
      <c r="M1140" s="41">
        <f t="shared" si="322"/>
        <v>0</v>
      </c>
      <c r="N1140" s="130">
        <f t="shared" si="323"/>
        <v>0</v>
      </c>
      <c r="O1140" s="41"/>
      <c r="P1140" s="41"/>
      <c r="Q1140" s="41"/>
      <c r="R1140" s="41"/>
      <c r="S1140" s="41">
        <f t="shared" si="324"/>
        <v>0</v>
      </c>
      <c r="T1140" s="130">
        <f t="shared" si="325"/>
        <v>0</v>
      </c>
      <c r="U1140" s="41"/>
      <c r="V1140" s="41"/>
      <c r="W1140" s="41"/>
      <c r="X1140" s="41"/>
      <c r="Y1140" s="41">
        <f t="shared" si="326"/>
        <v>0</v>
      </c>
      <c r="Z1140" s="130">
        <f t="shared" si="327"/>
        <v>0</v>
      </c>
      <c r="AA1140" s="29"/>
      <c r="AB1140" s="29"/>
      <c r="AC1140" s="29"/>
      <c r="AD1140" s="29"/>
      <c r="AE1140" s="41"/>
      <c r="AF1140" s="41"/>
      <c r="AG1140" s="41"/>
      <c r="AH1140" s="41"/>
      <c r="AJ1140" s="281" t="e">
        <f t="shared" si="328"/>
        <v>#N/A</v>
      </c>
    </row>
    <row r="1141" spans="1:36" s="50" customFormat="1" ht="20.100000000000001" hidden="1" customHeight="1" outlineLevel="2">
      <c r="A1141" s="48" t="s">
        <v>1349</v>
      </c>
      <c r="B1141" s="49" t="s">
        <v>1350</v>
      </c>
      <c r="C1141" s="41">
        <f t="shared" si="318"/>
        <v>0</v>
      </c>
      <c r="D1141" s="41">
        <f t="shared" si="318"/>
        <v>0</v>
      </c>
      <c r="E1141" s="41">
        <f t="shared" si="318"/>
        <v>0</v>
      </c>
      <c r="F1141" s="41">
        <f t="shared" si="319"/>
        <v>0</v>
      </c>
      <c r="G1141" s="41">
        <f t="shared" si="320"/>
        <v>0</v>
      </c>
      <c r="H1141" s="130">
        <f t="shared" si="321"/>
        <v>0</v>
      </c>
      <c r="I1141" s="41"/>
      <c r="J1141" s="41"/>
      <c r="K1141" s="41">
        <f t="shared" si="334"/>
        <v>0</v>
      </c>
      <c r="L1141" s="41">
        <f t="shared" si="317"/>
        <v>0</v>
      </c>
      <c r="M1141" s="41">
        <f t="shared" si="322"/>
        <v>0</v>
      </c>
      <c r="N1141" s="130">
        <f t="shared" si="323"/>
        <v>0</v>
      </c>
      <c r="O1141" s="41"/>
      <c r="P1141" s="41"/>
      <c r="Q1141" s="41"/>
      <c r="R1141" s="41"/>
      <c r="S1141" s="41">
        <f t="shared" si="324"/>
        <v>0</v>
      </c>
      <c r="T1141" s="130">
        <f t="shared" si="325"/>
        <v>0</v>
      </c>
      <c r="U1141" s="41"/>
      <c r="V1141" s="41"/>
      <c r="W1141" s="41"/>
      <c r="X1141" s="41"/>
      <c r="Y1141" s="41">
        <f t="shared" si="326"/>
        <v>0</v>
      </c>
      <c r="Z1141" s="130">
        <f t="shared" si="327"/>
        <v>0</v>
      </c>
      <c r="AA1141" s="29"/>
      <c r="AB1141" s="29"/>
      <c r="AC1141" s="29"/>
      <c r="AD1141" s="29"/>
      <c r="AE1141" s="41"/>
      <c r="AF1141" s="41"/>
      <c r="AG1141" s="41"/>
      <c r="AH1141" s="41"/>
      <c r="AJ1141" s="281" t="e">
        <f t="shared" si="328"/>
        <v>#N/A</v>
      </c>
    </row>
    <row r="1142" spans="1:36" ht="19.5" hidden="1" customHeight="1" outlineLevel="1" collapsed="1">
      <c r="A1142" s="43" t="s">
        <v>1351</v>
      </c>
      <c r="B1142" s="121" t="s">
        <v>1352</v>
      </c>
      <c r="C1142" s="44">
        <f t="shared" si="318"/>
        <v>650</v>
      </c>
      <c r="D1142" s="44">
        <f t="shared" si="318"/>
        <v>0</v>
      </c>
      <c r="E1142" s="44">
        <f t="shared" si="318"/>
        <v>0</v>
      </c>
      <c r="F1142" s="44">
        <f t="shared" si="319"/>
        <v>650</v>
      </c>
      <c r="G1142" s="44">
        <f t="shared" si="320"/>
        <v>0</v>
      </c>
      <c r="H1142" s="131">
        <f t="shared" si="321"/>
        <v>0</v>
      </c>
      <c r="I1142" s="44">
        <f>SUM(I1143:I1147)</f>
        <v>650</v>
      </c>
      <c r="J1142" s="44">
        <f>SUM(J1143:J1147)</f>
        <v>0</v>
      </c>
      <c r="K1142" s="44">
        <f>SUM(K1143:K1147)</f>
        <v>0</v>
      </c>
      <c r="L1142" s="44">
        <f t="shared" si="317"/>
        <v>650</v>
      </c>
      <c r="M1142" s="44">
        <f t="shared" si="322"/>
        <v>0</v>
      </c>
      <c r="N1142" s="131">
        <f t="shared" si="323"/>
        <v>0</v>
      </c>
      <c r="O1142" s="44">
        <f>SUM(O1143:O1147)</f>
        <v>0</v>
      </c>
      <c r="P1142" s="44">
        <f>SUM(P1143:P1147)</f>
        <v>0</v>
      </c>
      <c r="Q1142" s="44">
        <f>SUM(Q1143:Q1147)</f>
        <v>0</v>
      </c>
      <c r="R1142" s="44">
        <f>SUM(R1143:R1147)</f>
        <v>0</v>
      </c>
      <c r="S1142" s="44">
        <f t="shared" si="324"/>
        <v>0</v>
      </c>
      <c r="T1142" s="131">
        <f t="shared" si="325"/>
        <v>0</v>
      </c>
      <c r="U1142" s="44">
        <f>SUM(U1143:U1147)</f>
        <v>0</v>
      </c>
      <c r="V1142" s="44">
        <f>SUM(V1143:V1147)</f>
        <v>0</v>
      </c>
      <c r="W1142" s="44">
        <f>SUM(W1143:W1147)</f>
        <v>0</v>
      </c>
      <c r="X1142" s="44">
        <f>SUM(X1143:X1147)</f>
        <v>0</v>
      </c>
      <c r="Y1142" s="44">
        <f t="shared" si="326"/>
        <v>0</v>
      </c>
      <c r="Z1142" s="131">
        <f t="shared" si="327"/>
        <v>0</v>
      </c>
      <c r="AE1142" s="44">
        <f>SUM(AE1143:AE1147)</f>
        <v>0</v>
      </c>
      <c r="AF1142" s="44">
        <f>SUM(AF1143:AF1147)</f>
        <v>0</v>
      </c>
      <c r="AG1142" s="44">
        <f>SUM(AG1143:AG1147)</f>
        <v>0</v>
      </c>
      <c r="AH1142" s="44">
        <f>SUM(AH1143:AH1147)</f>
        <v>0</v>
      </c>
      <c r="AJ1142" s="281" t="e">
        <f t="shared" si="328"/>
        <v>#N/A</v>
      </c>
    </row>
    <row r="1143" spans="1:36" s="50" customFormat="1" ht="20.100000000000001" hidden="1" customHeight="1" outlineLevel="2">
      <c r="A1143" s="48" t="s">
        <v>1353</v>
      </c>
      <c r="B1143" s="49" t="s">
        <v>1354</v>
      </c>
      <c r="C1143" s="41">
        <f t="shared" si="318"/>
        <v>0</v>
      </c>
      <c r="D1143" s="41">
        <f t="shared" si="318"/>
        <v>0</v>
      </c>
      <c r="E1143" s="41">
        <f t="shared" si="318"/>
        <v>0</v>
      </c>
      <c r="F1143" s="41">
        <f t="shared" si="319"/>
        <v>0</v>
      </c>
      <c r="G1143" s="41">
        <f t="shared" si="320"/>
        <v>0</v>
      </c>
      <c r="H1143" s="130">
        <f t="shared" si="321"/>
        <v>0</v>
      </c>
      <c r="I1143" s="41">
        <v>0</v>
      </c>
      <c r="J1143" s="41"/>
      <c r="K1143" s="41">
        <f t="shared" ref="K1143:K1148" si="335">SUM(AE1143:AH1143)</f>
        <v>0</v>
      </c>
      <c r="L1143" s="41">
        <f t="shared" si="317"/>
        <v>0</v>
      </c>
      <c r="M1143" s="41">
        <f t="shared" si="322"/>
        <v>0</v>
      </c>
      <c r="N1143" s="130">
        <f t="shared" si="323"/>
        <v>0</v>
      </c>
      <c r="O1143" s="41"/>
      <c r="P1143" s="41"/>
      <c r="Q1143" s="41"/>
      <c r="R1143" s="41"/>
      <c r="S1143" s="41">
        <f t="shared" si="324"/>
        <v>0</v>
      </c>
      <c r="T1143" s="130">
        <f t="shared" si="325"/>
        <v>0</v>
      </c>
      <c r="U1143" s="41"/>
      <c r="V1143" s="41"/>
      <c r="W1143" s="41"/>
      <c r="X1143" s="41"/>
      <c r="Y1143" s="41">
        <f t="shared" si="326"/>
        <v>0</v>
      </c>
      <c r="Z1143" s="130">
        <f t="shared" si="327"/>
        <v>0</v>
      </c>
      <c r="AA1143" s="29"/>
      <c r="AB1143" s="29"/>
      <c r="AC1143" s="29"/>
      <c r="AD1143" s="29"/>
      <c r="AE1143" s="41"/>
      <c r="AF1143" s="41"/>
      <c r="AG1143" s="41"/>
      <c r="AH1143" s="41"/>
      <c r="AJ1143" s="281" t="e">
        <f t="shared" si="328"/>
        <v>#N/A</v>
      </c>
    </row>
    <row r="1144" spans="1:36" s="50" customFormat="1" ht="20.100000000000001" hidden="1" customHeight="1" outlineLevel="2">
      <c r="A1144" s="48" t="s">
        <v>1355</v>
      </c>
      <c r="B1144" s="49" t="s">
        <v>1356</v>
      </c>
      <c r="C1144" s="41">
        <f t="shared" si="318"/>
        <v>0</v>
      </c>
      <c r="D1144" s="41">
        <f t="shared" si="318"/>
        <v>0</v>
      </c>
      <c r="E1144" s="41">
        <f t="shared" si="318"/>
        <v>0</v>
      </c>
      <c r="F1144" s="41">
        <f t="shared" si="319"/>
        <v>0</v>
      </c>
      <c r="G1144" s="41">
        <f t="shared" si="320"/>
        <v>0</v>
      </c>
      <c r="H1144" s="130">
        <f t="shared" si="321"/>
        <v>0</v>
      </c>
      <c r="I1144" s="41">
        <v>0</v>
      </c>
      <c r="J1144" s="41"/>
      <c r="K1144" s="41">
        <f t="shared" si="335"/>
        <v>0</v>
      </c>
      <c r="L1144" s="41">
        <f t="shared" si="317"/>
        <v>0</v>
      </c>
      <c r="M1144" s="41">
        <f t="shared" si="322"/>
        <v>0</v>
      </c>
      <c r="N1144" s="130">
        <f t="shared" si="323"/>
        <v>0</v>
      </c>
      <c r="O1144" s="41"/>
      <c r="P1144" s="41"/>
      <c r="Q1144" s="41"/>
      <c r="R1144" s="41"/>
      <c r="S1144" s="41">
        <f t="shared" si="324"/>
        <v>0</v>
      </c>
      <c r="T1144" s="130">
        <f t="shared" si="325"/>
        <v>0</v>
      </c>
      <c r="U1144" s="41"/>
      <c r="V1144" s="41"/>
      <c r="W1144" s="41"/>
      <c r="X1144" s="41"/>
      <c r="Y1144" s="41">
        <f t="shared" si="326"/>
        <v>0</v>
      </c>
      <c r="Z1144" s="130">
        <f t="shared" si="327"/>
        <v>0</v>
      </c>
      <c r="AA1144" s="29"/>
      <c r="AB1144" s="29"/>
      <c r="AC1144" s="29"/>
      <c r="AD1144" s="29"/>
      <c r="AE1144" s="41"/>
      <c r="AF1144" s="41"/>
      <c r="AG1144" s="41"/>
      <c r="AH1144" s="41"/>
      <c r="AJ1144" s="281" t="e">
        <f t="shared" si="328"/>
        <v>#N/A</v>
      </c>
    </row>
    <row r="1145" spans="1:36" s="50" customFormat="1" ht="20.100000000000001" hidden="1" customHeight="1" outlineLevel="2">
      <c r="A1145" s="48" t="s">
        <v>1357</v>
      </c>
      <c r="B1145" s="49" t="s">
        <v>1358</v>
      </c>
      <c r="C1145" s="41">
        <f t="shared" si="318"/>
        <v>250</v>
      </c>
      <c r="D1145" s="41">
        <f t="shared" si="318"/>
        <v>0</v>
      </c>
      <c r="E1145" s="41">
        <f t="shared" si="318"/>
        <v>0</v>
      </c>
      <c r="F1145" s="41">
        <f t="shared" si="319"/>
        <v>250</v>
      </c>
      <c r="G1145" s="41">
        <f t="shared" si="320"/>
        <v>0</v>
      </c>
      <c r="H1145" s="130">
        <f t="shared" si="321"/>
        <v>0</v>
      </c>
      <c r="I1145" s="41">
        <v>250</v>
      </c>
      <c r="J1145" s="41"/>
      <c r="K1145" s="41">
        <f t="shared" si="335"/>
        <v>0</v>
      </c>
      <c r="L1145" s="41">
        <f t="shared" si="317"/>
        <v>250</v>
      </c>
      <c r="M1145" s="41">
        <f t="shared" si="322"/>
        <v>0</v>
      </c>
      <c r="N1145" s="130">
        <f t="shared" si="323"/>
        <v>0</v>
      </c>
      <c r="O1145" s="41"/>
      <c r="P1145" s="41"/>
      <c r="Q1145" s="41"/>
      <c r="R1145" s="41"/>
      <c r="S1145" s="41">
        <f t="shared" si="324"/>
        <v>0</v>
      </c>
      <c r="T1145" s="130">
        <f t="shared" si="325"/>
        <v>0</v>
      </c>
      <c r="U1145" s="41"/>
      <c r="V1145" s="41"/>
      <c r="W1145" s="41"/>
      <c r="X1145" s="41"/>
      <c r="Y1145" s="41">
        <f t="shared" si="326"/>
        <v>0</v>
      </c>
      <c r="Z1145" s="130">
        <f t="shared" si="327"/>
        <v>0</v>
      </c>
      <c r="AA1145" s="29"/>
      <c r="AB1145" s="29"/>
      <c r="AC1145" s="29"/>
      <c r="AD1145" s="29"/>
      <c r="AE1145" s="41"/>
      <c r="AF1145" s="41"/>
      <c r="AG1145" s="41"/>
      <c r="AH1145" s="41"/>
      <c r="AJ1145" s="281" t="e">
        <f t="shared" si="328"/>
        <v>#N/A</v>
      </c>
    </row>
    <row r="1146" spans="1:36" s="50" customFormat="1" ht="20.100000000000001" hidden="1" customHeight="1" outlineLevel="2">
      <c r="A1146" s="48" t="s">
        <v>1359</v>
      </c>
      <c r="B1146" s="49" t="s">
        <v>1360</v>
      </c>
      <c r="C1146" s="41">
        <f t="shared" si="318"/>
        <v>0</v>
      </c>
      <c r="D1146" s="41">
        <f t="shared" si="318"/>
        <v>0</v>
      </c>
      <c r="E1146" s="41">
        <f t="shared" si="318"/>
        <v>0</v>
      </c>
      <c r="F1146" s="41">
        <f t="shared" si="319"/>
        <v>0</v>
      </c>
      <c r="G1146" s="41">
        <f t="shared" si="320"/>
        <v>0</v>
      </c>
      <c r="H1146" s="130">
        <f t="shared" si="321"/>
        <v>0</v>
      </c>
      <c r="I1146" s="41">
        <v>0</v>
      </c>
      <c r="J1146" s="41"/>
      <c r="K1146" s="41">
        <f t="shared" si="335"/>
        <v>0</v>
      </c>
      <c r="L1146" s="41">
        <f t="shared" si="317"/>
        <v>0</v>
      </c>
      <c r="M1146" s="41">
        <f t="shared" si="322"/>
        <v>0</v>
      </c>
      <c r="N1146" s="130">
        <f t="shared" si="323"/>
        <v>0</v>
      </c>
      <c r="O1146" s="41"/>
      <c r="P1146" s="41"/>
      <c r="Q1146" s="41"/>
      <c r="R1146" s="41"/>
      <c r="S1146" s="41">
        <f t="shared" si="324"/>
        <v>0</v>
      </c>
      <c r="T1146" s="130">
        <f t="shared" si="325"/>
        <v>0</v>
      </c>
      <c r="U1146" s="41"/>
      <c r="V1146" s="41"/>
      <c r="W1146" s="41"/>
      <c r="X1146" s="41"/>
      <c r="Y1146" s="41">
        <f t="shared" si="326"/>
        <v>0</v>
      </c>
      <c r="Z1146" s="130">
        <f t="shared" si="327"/>
        <v>0</v>
      </c>
      <c r="AA1146" s="29"/>
      <c r="AB1146" s="29"/>
      <c r="AC1146" s="29"/>
      <c r="AD1146" s="29"/>
      <c r="AE1146" s="41"/>
      <c r="AF1146" s="41"/>
      <c r="AG1146" s="41"/>
      <c r="AH1146" s="41"/>
      <c r="AJ1146" s="281" t="e">
        <f t="shared" si="328"/>
        <v>#N/A</v>
      </c>
    </row>
    <row r="1147" spans="1:36" s="50" customFormat="1" ht="20.100000000000001" hidden="1" customHeight="1" outlineLevel="2">
      <c r="A1147" s="48" t="s">
        <v>1361</v>
      </c>
      <c r="B1147" s="49" t="s">
        <v>1362</v>
      </c>
      <c r="C1147" s="41">
        <f t="shared" si="318"/>
        <v>400</v>
      </c>
      <c r="D1147" s="41">
        <f t="shared" si="318"/>
        <v>0</v>
      </c>
      <c r="E1147" s="41">
        <f t="shared" si="318"/>
        <v>0</v>
      </c>
      <c r="F1147" s="41">
        <f t="shared" si="319"/>
        <v>400</v>
      </c>
      <c r="G1147" s="41">
        <f t="shared" si="320"/>
        <v>0</v>
      </c>
      <c r="H1147" s="130">
        <f t="shared" si="321"/>
        <v>0</v>
      </c>
      <c r="I1147" s="41">
        <v>400</v>
      </c>
      <c r="J1147" s="41"/>
      <c r="K1147" s="41">
        <f t="shared" si="335"/>
        <v>0</v>
      </c>
      <c r="L1147" s="41">
        <f t="shared" si="317"/>
        <v>400</v>
      </c>
      <c r="M1147" s="41">
        <f t="shared" si="322"/>
        <v>0</v>
      </c>
      <c r="N1147" s="130">
        <f t="shared" si="323"/>
        <v>0</v>
      </c>
      <c r="O1147" s="41"/>
      <c r="P1147" s="41"/>
      <c r="Q1147" s="41"/>
      <c r="R1147" s="41"/>
      <c r="S1147" s="41">
        <f t="shared" si="324"/>
        <v>0</v>
      </c>
      <c r="T1147" s="130">
        <f t="shared" si="325"/>
        <v>0</v>
      </c>
      <c r="U1147" s="41"/>
      <c r="V1147" s="41"/>
      <c r="W1147" s="41"/>
      <c r="X1147" s="41"/>
      <c r="Y1147" s="41">
        <f t="shared" si="326"/>
        <v>0</v>
      </c>
      <c r="Z1147" s="130">
        <f t="shared" si="327"/>
        <v>0</v>
      </c>
      <c r="AA1147" s="29"/>
      <c r="AB1147" s="29"/>
      <c r="AC1147" s="29"/>
      <c r="AD1147" s="29"/>
      <c r="AE1147" s="41"/>
      <c r="AF1147" s="41"/>
      <c r="AG1147" s="41"/>
      <c r="AH1147" s="41"/>
      <c r="AJ1147" s="281" t="e">
        <f t="shared" si="328"/>
        <v>#N/A</v>
      </c>
    </row>
    <row r="1148" spans="1:36" ht="19.5" hidden="1" customHeight="1" outlineLevel="1">
      <c r="A1148" s="43" t="s">
        <v>1363</v>
      </c>
      <c r="B1148" s="121" t="s">
        <v>1364</v>
      </c>
      <c r="C1148" s="44">
        <f t="shared" si="318"/>
        <v>500</v>
      </c>
      <c r="D1148" s="44">
        <f t="shared" si="318"/>
        <v>0</v>
      </c>
      <c r="E1148" s="44">
        <f t="shared" si="318"/>
        <v>-500</v>
      </c>
      <c r="F1148" s="44">
        <f t="shared" si="319"/>
        <v>0</v>
      </c>
      <c r="G1148" s="44">
        <f t="shared" si="320"/>
        <v>-500</v>
      </c>
      <c r="H1148" s="131">
        <f t="shared" si="321"/>
        <v>-100</v>
      </c>
      <c r="I1148" s="44"/>
      <c r="J1148" s="44"/>
      <c r="K1148" s="44">
        <f t="shared" si="335"/>
        <v>0</v>
      </c>
      <c r="L1148" s="44">
        <f t="shared" si="317"/>
        <v>0</v>
      </c>
      <c r="M1148" s="44">
        <f t="shared" si="322"/>
        <v>0</v>
      </c>
      <c r="N1148" s="131">
        <f t="shared" si="323"/>
        <v>0</v>
      </c>
      <c r="O1148" s="44"/>
      <c r="P1148" s="44"/>
      <c r="Q1148" s="44"/>
      <c r="R1148" s="44"/>
      <c r="S1148" s="44">
        <f t="shared" si="324"/>
        <v>0</v>
      </c>
      <c r="T1148" s="131">
        <f t="shared" si="325"/>
        <v>0</v>
      </c>
      <c r="U1148" s="44">
        <v>500</v>
      </c>
      <c r="V1148" s="44"/>
      <c r="W1148" s="44">
        <v>-500</v>
      </c>
      <c r="X1148" s="44"/>
      <c r="Y1148" s="44">
        <f t="shared" si="326"/>
        <v>-500</v>
      </c>
      <c r="Z1148" s="131">
        <f t="shared" si="327"/>
        <v>-100</v>
      </c>
      <c r="AE1148" s="44"/>
      <c r="AF1148" s="44"/>
      <c r="AG1148" s="44"/>
      <c r="AH1148" s="44"/>
      <c r="AJ1148" s="281" t="e">
        <f t="shared" si="328"/>
        <v>#N/A</v>
      </c>
    </row>
    <row r="1149" spans="1:36" ht="19.5" customHeight="1" collapsed="1">
      <c r="A1149" s="39" t="s">
        <v>3188</v>
      </c>
      <c r="B1149" s="121" t="s">
        <v>1365</v>
      </c>
      <c r="C1149" s="40">
        <f t="shared" si="318"/>
        <v>11182</v>
      </c>
      <c r="D1149" s="40">
        <f t="shared" si="318"/>
        <v>0</v>
      </c>
      <c r="E1149" s="40">
        <f t="shared" si="318"/>
        <v>-523</v>
      </c>
      <c r="F1149" s="40">
        <f t="shared" si="319"/>
        <v>10659</v>
      </c>
      <c r="G1149" s="40">
        <f t="shared" si="320"/>
        <v>-523</v>
      </c>
      <c r="H1149" s="129">
        <f t="shared" si="321"/>
        <v>-4.6771597209801463</v>
      </c>
      <c r="I1149" s="40">
        <f>SUM(I1150,I1170,I1190,I1199,I1212,I1227)</f>
        <v>9745</v>
      </c>
      <c r="J1149" s="40">
        <f>SUM(J1150,J1170,J1190,J1199,J1212,J1227)</f>
        <v>0</v>
      </c>
      <c r="K1149" s="40">
        <f>SUM(K1150,K1170,K1190,K1199,K1212,K1227)</f>
        <v>37</v>
      </c>
      <c r="L1149" s="40">
        <f>SUM(L1150,L1170,L1190,L1199,L1212,L1227)</f>
        <v>9782</v>
      </c>
      <c r="M1149" s="40">
        <f t="shared" si="322"/>
        <v>37</v>
      </c>
      <c r="N1149" s="129">
        <f t="shared" si="323"/>
        <v>0.3796818881477681</v>
      </c>
      <c r="O1149" s="40">
        <f>SUM(O1150,O1170,O1190,O1199,O1212,O1227)</f>
        <v>586</v>
      </c>
      <c r="P1149" s="40">
        <f>SUM(P1150,P1170,P1190,P1199,P1212,P1227)</f>
        <v>0</v>
      </c>
      <c r="Q1149" s="40">
        <f>SUM(Q1150,Q1170,Q1190,Q1199,Q1212,Q1227)</f>
        <v>-529</v>
      </c>
      <c r="R1149" s="40">
        <f>SUM(R1150,R1170,R1190,R1199,R1212,R1227)</f>
        <v>57</v>
      </c>
      <c r="S1149" s="40">
        <f t="shared" si="324"/>
        <v>-529</v>
      </c>
      <c r="T1149" s="129">
        <f t="shared" si="325"/>
        <v>-90.273037542662109</v>
      </c>
      <c r="U1149" s="40">
        <f>SUM(U1150,U1170,U1190,U1199,U1212,U1227)</f>
        <v>851</v>
      </c>
      <c r="V1149" s="40">
        <f>SUM(V1150,V1170,V1190,V1199,V1212,V1227)</f>
        <v>0</v>
      </c>
      <c r="W1149" s="40">
        <f>SUM(W1150,W1170,W1190,W1199,W1212,W1227)</f>
        <v>-31</v>
      </c>
      <c r="X1149" s="40">
        <f>SUM(X1150,X1170,X1190,X1199,X1212,X1227)</f>
        <v>820</v>
      </c>
      <c r="Y1149" s="40">
        <f t="shared" si="326"/>
        <v>-31</v>
      </c>
      <c r="Z1149" s="129">
        <f t="shared" si="327"/>
        <v>-3.6427732079905994</v>
      </c>
      <c r="AE1149" s="40">
        <f>SUM(AE1150,AE1170,AE1190,AE1199,AE1212,AE1227)</f>
        <v>0</v>
      </c>
      <c r="AF1149" s="40">
        <f>SUM(AF1150,AF1170,AF1190,AF1199,AF1212,AF1227)</f>
        <v>37</v>
      </c>
      <c r="AG1149" s="40">
        <f>SUM(AG1150,AG1170,AG1190,AG1199,AG1212,AG1227)</f>
        <v>0</v>
      </c>
      <c r="AH1149" s="40">
        <f>SUM(AH1150,AH1170,AH1190,AH1199,AH1212,AH1227)</f>
        <v>0</v>
      </c>
      <c r="AJ1149" s="281" t="e">
        <f t="shared" si="328"/>
        <v>#N/A</v>
      </c>
    </row>
    <row r="1150" spans="1:36" ht="19.5" hidden="1" customHeight="1" outlineLevel="1" collapsed="1">
      <c r="A1150" s="43" t="s">
        <v>3189</v>
      </c>
      <c r="B1150" s="121" t="s">
        <v>1366</v>
      </c>
      <c r="C1150" s="44">
        <f t="shared" si="318"/>
        <v>7567</v>
      </c>
      <c r="D1150" s="44">
        <f t="shared" si="318"/>
        <v>0</v>
      </c>
      <c r="E1150" s="44">
        <f t="shared" si="318"/>
        <v>-423</v>
      </c>
      <c r="F1150" s="44">
        <f t="shared" si="319"/>
        <v>7144</v>
      </c>
      <c r="G1150" s="44">
        <f t="shared" si="320"/>
        <v>-423</v>
      </c>
      <c r="H1150" s="131">
        <f t="shared" si="321"/>
        <v>-5.5900621118012426</v>
      </c>
      <c r="I1150" s="44">
        <f>SUM(I1151:I1169)</f>
        <v>6376</v>
      </c>
      <c r="J1150" s="44">
        <f>SUM(J1151:J1169)</f>
        <v>0</v>
      </c>
      <c r="K1150" s="44">
        <f>SUM(K1151:K1169)</f>
        <v>137</v>
      </c>
      <c r="L1150" s="44">
        <f t="shared" si="317"/>
        <v>6513</v>
      </c>
      <c r="M1150" s="44">
        <f t="shared" si="322"/>
        <v>137</v>
      </c>
      <c r="N1150" s="131">
        <f t="shared" si="323"/>
        <v>2.1486825595984942</v>
      </c>
      <c r="O1150" s="44">
        <f>SUM(O1151:O1169)</f>
        <v>586</v>
      </c>
      <c r="P1150" s="44">
        <f>SUM(P1151:P1169)</f>
        <v>0</v>
      </c>
      <c r="Q1150" s="44">
        <f>SUM(Q1151:Q1169)</f>
        <v>-529</v>
      </c>
      <c r="R1150" s="44">
        <f>SUM(R1151:R1169)</f>
        <v>57</v>
      </c>
      <c r="S1150" s="44">
        <f t="shared" si="324"/>
        <v>-529</v>
      </c>
      <c r="T1150" s="131">
        <f t="shared" si="325"/>
        <v>-90.273037542662109</v>
      </c>
      <c r="U1150" s="44">
        <f>SUM(U1151:U1169)</f>
        <v>605</v>
      </c>
      <c r="V1150" s="44">
        <f>SUM(V1151:V1169)</f>
        <v>0</v>
      </c>
      <c r="W1150" s="44">
        <f>SUM(W1151:W1169)</f>
        <v>-31</v>
      </c>
      <c r="X1150" s="44">
        <f>SUM(X1151:X1169)</f>
        <v>574</v>
      </c>
      <c r="Y1150" s="44">
        <f t="shared" si="326"/>
        <v>-31</v>
      </c>
      <c r="Z1150" s="131">
        <f t="shared" si="327"/>
        <v>-5.1239669421487601</v>
      </c>
      <c r="AE1150" s="44">
        <f>SUM(AE1151:AE1169)</f>
        <v>0</v>
      </c>
      <c r="AF1150" s="44">
        <f>SUM(AF1151:AF1169)</f>
        <v>137</v>
      </c>
      <c r="AG1150" s="44">
        <f>SUM(AG1151:AG1169)</f>
        <v>0</v>
      </c>
      <c r="AH1150" s="44">
        <f>SUM(AH1151:AH1169)</f>
        <v>0</v>
      </c>
      <c r="AJ1150" s="281" t="e">
        <f t="shared" si="328"/>
        <v>#N/A</v>
      </c>
    </row>
    <row r="1151" spans="1:36" ht="19.5" hidden="1" customHeight="1" outlineLevel="2">
      <c r="A1151" s="45" t="s">
        <v>3190</v>
      </c>
      <c r="B1151" s="121" t="s">
        <v>706</v>
      </c>
      <c r="C1151" s="41">
        <f t="shared" si="318"/>
        <v>931</v>
      </c>
      <c r="D1151" s="41">
        <f t="shared" si="318"/>
        <v>0</v>
      </c>
      <c r="E1151" s="41">
        <f t="shared" si="318"/>
        <v>0</v>
      </c>
      <c r="F1151" s="41">
        <f t="shared" si="319"/>
        <v>931</v>
      </c>
      <c r="G1151" s="41">
        <f t="shared" si="320"/>
        <v>0</v>
      </c>
      <c r="H1151" s="130">
        <f t="shared" si="321"/>
        <v>0</v>
      </c>
      <c r="I1151" s="41">
        <v>550</v>
      </c>
      <c r="J1151" s="41"/>
      <c r="K1151" s="41">
        <f t="shared" ref="K1151:K1169" si="336">SUM(AE1151:AH1151)</f>
        <v>0</v>
      </c>
      <c r="L1151" s="41">
        <f t="shared" si="317"/>
        <v>550</v>
      </c>
      <c r="M1151" s="41">
        <f t="shared" si="322"/>
        <v>0</v>
      </c>
      <c r="N1151" s="130">
        <f t="shared" si="323"/>
        <v>0</v>
      </c>
      <c r="O1151" s="41"/>
      <c r="P1151" s="41"/>
      <c r="Q1151" s="41"/>
      <c r="R1151" s="41"/>
      <c r="S1151" s="41">
        <f t="shared" si="324"/>
        <v>0</v>
      </c>
      <c r="T1151" s="130">
        <f t="shared" si="325"/>
        <v>0</v>
      </c>
      <c r="U1151" s="41">
        <v>381</v>
      </c>
      <c r="V1151" s="41"/>
      <c r="W1151" s="41"/>
      <c r="X1151" s="41">
        <v>381</v>
      </c>
      <c r="Y1151" s="41">
        <f t="shared" si="326"/>
        <v>0</v>
      </c>
      <c r="Z1151" s="130">
        <f t="shared" si="327"/>
        <v>0</v>
      </c>
      <c r="AE1151" s="41"/>
      <c r="AF1151" s="41"/>
      <c r="AG1151" s="41"/>
      <c r="AH1151" s="41"/>
      <c r="AJ1151" s="281" t="e">
        <f t="shared" si="328"/>
        <v>#N/A</v>
      </c>
    </row>
    <row r="1152" spans="1:36" ht="19.5" hidden="1" customHeight="1" outlineLevel="2">
      <c r="A1152" s="45" t="s">
        <v>3191</v>
      </c>
      <c r="B1152" s="121" t="s">
        <v>718</v>
      </c>
      <c r="C1152" s="41">
        <f t="shared" si="318"/>
        <v>317</v>
      </c>
      <c r="D1152" s="41">
        <f t="shared" si="318"/>
        <v>0</v>
      </c>
      <c r="E1152" s="41">
        <f t="shared" si="318"/>
        <v>-60</v>
      </c>
      <c r="F1152" s="41">
        <f t="shared" si="319"/>
        <v>257</v>
      </c>
      <c r="G1152" s="41">
        <f t="shared" si="320"/>
        <v>-60</v>
      </c>
      <c r="H1152" s="130">
        <f t="shared" si="321"/>
        <v>-18.927444794952681</v>
      </c>
      <c r="I1152" s="41">
        <v>46</v>
      </c>
      <c r="J1152" s="41"/>
      <c r="K1152" s="41">
        <f t="shared" si="336"/>
        <v>0</v>
      </c>
      <c r="L1152" s="41">
        <f t="shared" si="317"/>
        <v>46</v>
      </c>
      <c r="M1152" s="41">
        <f t="shared" si="322"/>
        <v>0</v>
      </c>
      <c r="N1152" s="130">
        <f t="shared" si="323"/>
        <v>0</v>
      </c>
      <c r="O1152" s="41">
        <v>86</v>
      </c>
      <c r="P1152" s="41"/>
      <c r="Q1152" s="41">
        <v>-29</v>
      </c>
      <c r="R1152" s="41">
        <v>57</v>
      </c>
      <c r="S1152" s="41">
        <f t="shared" si="324"/>
        <v>-29</v>
      </c>
      <c r="T1152" s="130">
        <f t="shared" si="325"/>
        <v>-33.720930232558139</v>
      </c>
      <c r="U1152" s="41">
        <v>185</v>
      </c>
      <c r="V1152" s="41"/>
      <c r="W1152" s="41">
        <v>-31</v>
      </c>
      <c r="X1152" s="41">
        <v>154</v>
      </c>
      <c r="Y1152" s="41">
        <f t="shared" si="326"/>
        <v>-31</v>
      </c>
      <c r="Z1152" s="130">
        <f t="shared" si="327"/>
        <v>-16.756756756756758</v>
      </c>
      <c r="AE1152" s="41"/>
      <c r="AF1152" s="41"/>
      <c r="AG1152" s="41"/>
      <c r="AH1152" s="41"/>
      <c r="AJ1152" s="281">
        <f t="shared" si="328"/>
        <v>0</v>
      </c>
    </row>
    <row r="1153" spans="1:36" ht="19.5" hidden="1" customHeight="1" outlineLevel="2">
      <c r="A1153" s="45" t="s">
        <v>3192</v>
      </c>
      <c r="B1153" s="121" t="s">
        <v>719</v>
      </c>
      <c r="C1153" s="41">
        <f t="shared" si="318"/>
        <v>3</v>
      </c>
      <c r="D1153" s="41">
        <f t="shared" si="318"/>
        <v>0</v>
      </c>
      <c r="E1153" s="41">
        <f t="shared" si="318"/>
        <v>0</v>
      </c>
      <c r="F1153" s="41">
        <f t="shared" si="319"/>
        <v>3</v>
      </c>
      <c r="G1153" s="41">
        <f t="shared" si="320"/>
        <v>0</v>
      </c>
      <c r="H1153" s="130">
        <f t="shared" si="321"/>
        <v>0</v>
      </c>
      <c r="I1153" s="41">
        <v>3</v>
      </c>
      <c r="J1153" s="41"/>
      <c r="K1153" s="41">
        <f t="shared" si="336"/>
        <v>0</v>
      </c>
      <c r="L1153" s="41">
        <f t="shared" si="317"/>
        <v>3</v>
      </c>
      <c r="M1153" s="41">
        <f t="shared" si="322"/>
        <v>0</v>
      </c>
      <c r="N1153" s="130">
        <f t="shared" si="323"/>
        <v>0</v>
      </c>
      <c r="O1153" s="41">
        <v>0</v>
      </c>
      <c r="P1153" s="41"/>
      <c r="Q1153" s="41"/>
      <c r="R1153" s="41">
        <v>0</v>
      </c>
      <c r="S1153" s="41">
        <f t="shared" si="324"/>
        <v>0</v>
      </c>
      <c r="T1153" s="130">
        <f t="shared" si="325"/>
        <v>0</v>
      </c>
      <c r="U1153" s="41"/>
      <c r="V1153" s="41"/>
      <c r="W1153" s="41"/>
      <c r="X1153" s="41"/>
      <c r="Y1153" s="41">
        <f t="shared" si="326"/>
        <v>0</v>
      </c>
      <c r="Z1153" s="130">
        <f t="shared" si="327"/>
        <v>0</v>
      </c>
      <c r="AE1153" s="41"/>
      <c r="AF1153" s="41"/>
      <c r="AG1153" s="41"/>
      <c r="AH1153" s="41"/>
      <c r="AJ1153" s="281" t="e">
        <f t="shared" si="328"/>
        <v>#N/A</v>
      </c>
    </row>
    <row r="1154" spans="1:36" ht="19.5" hidden="1" customHeight="1" outlineLevel="2">
      <c r="A1154" s="45" t="s">
        <v>3193</v>
      </c>
      <c r="B1154" s="121" t="s">
        <v>1367</v>
      </c>
      <c r="C1154" s="41">
        <f t="shared" si="318"/>
        <v>502</v>
      </c>
      <c r="D1154" s="41">
        <f t="shared" si="318"/>
        <v>0</v>
      </c>
      <c r="E1154" s="41">
        <f t="shared" si="318"/>
        <v>-500</v>
      </c>
      <c r="F1154" s="41">
        <f t="shared" si="319"/>
        <v>2</v>
      </c>
      <c r="G1154" s="41">
        <f t="shared" si="320"/>
        <v>-500</v>
      </c>
      <c r="H1154" s="130">
        <f t="shared" si="321"/>
        <v>-99.601593625498012</v>
      </c>
      <c r="I1154" s="41">
        <v>2</v>
      </c>
      <c r="J1154" s="41"/>
      <c r="K1154" s="41">
        <f t="shared" si="336"/>
        <v>0</v>
      </c>
      <c r="L1154" s="41">
        <f t="shared" si="317"/>
        <v>2</v>
      </c>
      <c r="M1154" s="41">
        <f t="shared" si="322"/>
        <v>0</v>
      </c>
      <c r="N1154" s="130">
        <f t="shared" si="323"/>
        <v>0</v>
      </c>
      <c r="O1154" s="41">
        <v>500</v>
      </c>
      <c r="P1154" s="41"/>
      <c r="Q1154" s="41">
        <v>-500</v>
      </c>
      <c r="R1154" s="41"/>
      <c r="S1154" s="41">
        <f t="shared" si="324"/>
        <v>-500</v>
      </c>
      <c r="T1154" s="130">
        <f t="shared" si="325"/>
        <v>-100</v>
      </c>
      <c r="U1154" s="41"/>
      <c r="V1154" s="41"/>
      <c r="W1154" s="41"/>
      <c r="X1154" s="41"/>
      <c r="Y1154" s="41">
        <f t="shared" si="326"/>
        <v>0</v>
      </c>
      <c r="Z1154" s="130">
        <f t="shared" si="327"/>
        <v>0</v>
      </c>
      <c r="AE1154" s="41"/>
      <c r="AF1154" s="41"/>
      <c r="AG1154" s="41"/>
      <c r="AH1154" s="41"/>
      <c r="AJ1154" s="281" t="e">
        <f t="shared" si="328"/>
        <v>#N/A</v>
      </c>
    </row>
    <row r="1155" spans="1:36" ht="19.5" hidden="1" customHeight="1" outlineLevel="2">
      <c r="A1155" s="45" t="s">
        <v>3194</v>
      </c>
      <c r="B1155" s="121" t="s">
        <v>1368</v>
      </c>
      <c r="C1155" s="41">
        <f t="shared" si="318"/>
        <v>0</v>
      </c>
      <c r="D1155" s="41">
        <f t="shared" si="318"/>
        <v>0</v>
      </c>
      <c r="E1155" s="41">
        <f t="shared" si="318"/>
        <v>0</v>
      </c>
      <c r="F1155" s="41">
        <f t="shared" si="319"/>
        <v>0</v>
      </c>
      <c r="G1155" s="41">
        <f t="shared" si="320"/>
        <v>0</v>
      </c>
      <c r="H1155" s="130">
        <f t="shared" si="321"/>
        <v>0</v>
      </c>
      <c r="I1155" s="41">
        <v>0</v>
      </c>
      <c r="J1155" s="41"/>
      <c r="K1155" s="41">
        <f t="shared" si="336"/>
        <v>0</v>
      </c>
      <c r="L1155" s="41">
        <f t="shared" si="317"/>
        <v>0</v>
      </c>
      <c r="M1155" s="41">
        <f t="shared" si="322"/>
        <v>0</v>
      </c>
      <c r="N1155" s="130">
        <f t="shared" si="323"/>
        <v>0</v>
      </c>
      <c r="O1155" s="41"/>
      <c r="P1155" s="41"/>
      <c r="Q1155" s="41"/>
      <c r="R1155" s="41"/>
      <c r="S1155" s="41">
        <f t="shared" si="324"/>
        <v>0</v>
      </c>
      <c r="T1155" s="130">
        <f t="shared" si="325"/>
        <v>0</v>
      </c>
      <c r="U1155" s="41"/>
      <c r="V1155" s="41"/>
      <c r="W1155" s="41"/>
      <c r="X1155" s="41"/>
      <c r="Y1155" s="41">
        <f t="shared" si="326"/>
        <v>0</v>
      </c>
      <c r="Z1155" s="130">
        <f t="shared" si="327"/>
        <v>0</v>
      </c>
      <c r="AE1155" s="41"/>
      <c r="AF1155" s="41"/>
      <c r="AG1155" s="41"/>
      <c r="AH1155" s="41"/>
      <c r="AJ1155" s="281" t="e">
        <f t="shared" si="328"/>
        <v>#N/A</v>
      </c>
    </row>
    <row r="1156" spans="1:36" ht="19.5" hidden="1" customHeight="1" outlineLevel="2">
      <c r="A1156" s="45" t="s">
        <v>3195</v>
      </c>
      <c r="B1156" s="121" t="s">
        <v>1369</v>
      </c>
      <c r="C1156" s="41">
        <f t="shared" si="318"/>
        <v>2707</v>
      </c>
      <c r="D1156" s="41">
        <f t="shared" si="318"/>
        <v>0</v>
      </c>
      <c r="E1156" s="41">
        <f t="shared" si="318"/>
        <v>0</v>
      </c>
      <c r="F1156" s="41">
        <f t="shared" si="319"/>
        <v>2707</v>
      </c>
      <c r="G1156" s="41">
        <f t="shared" si="320"/>
        <v>0</v>
      </c>
      <c r="H1156" s="130">
        <f t="shared" si="321"/>
        <v>0</v>
      </c>
      <c r="I1156" s="41">
        <v>2707</v>
      </c>
      <c r="J1156" s="41"/>
      <c r="K1156" s="41">
        <f t="shared" si="336"/>
        <v>0</v>
      </c>
      <c r="L1156" s="41">
        <f t="shared" si="317"/>
        <v>2707</v>
      </c>
      <c r="M1156" s="41">
        <f t="shared" si="322"/>
        <v>0</v>
      </c>
      <c r="N1156" s="130">
        <f t="shared" si="323"/>
        <v>0</v>
      </c>
      <c r="O1156" s="41"/>
      <c r="P1156" s="41"/>
      <c r="Q1156" s="41"/>
      <c r="R1156" s="41"/>
      <c r="S1156" s="41">
        <f t="shared" si="324"/>
        <v>0</v>
      </c>
      <c r="T1156" s="130">
        <f t="shared" si="325"/>
        <v>0</v>
      </c>
      <c r="U1156" s="41"/>
      <c r="V1156" s="41"/>
      <c r="W1156" s="41"/>
      <c r="X1156" s="41"/>
      <c r="Y1156" s="41">
        <f t="shared" si="326"/>
        <v>0</v>
      </c>
      <c r="Z1156" s="130">
        <f t="shared" si="327"/>
        <v>0</v>
      </c>
      <c r="AE1156" s="41"/>
      <c r="AF1156" s="41"/>
      <c r="AG1156" s="41"/>
      <c r="AH1156" s="41"/>
      <c r="AJ1156" s="281" t="e">
        <f t="shared" si="328"/>
        <v>#N/A</v>
      </c>
    </row>
    <row r="1157" spans="1:36" ht="19.5" hidden="1" customHeight="1" outlineLevel="2">
      <c r="A1157" s="45" t="s">
        <v>3196</v>
      </c>
      <c r="B1157" s="121" t="s">
        <v>1370</v>
      </c>
      <c r="C1157" s="41">
        <f t="shared" si="318"/>
        <v>0</v>
      </c>
      <c r="D1157" s="41">
        <f t="shared" si="318"/>
        <v>0</v>
      </c>
      <c r="E1157" s="41">
        <f t="shared" si="318"/>
        <v>0</v>
      </c>
      <c r="F1157" s="41">
        <f t="shared" si="319"/>
        <v>0</v>
      </c>
      <c r="G1157" s="41">
        <f t="shared" si="320"/>
        <v>0</v>
      </c>
      <c r="H1157" s="130">
        <f t="shared" si="321"/>
        <v>0</v>
      </c>
      <c r="I1157" s="41">
        <v>0</v>
      </c>
      <c r="J1157" s="41"/>
      <c r="K1157" s="41">
        <f t="shared" si="336"/>
        <v>0</v>
      </c>
      <c r="L1157" s="41">
        <f t="shared" ref="L1157:L1220" si="337">SUM(I1157:K1157)</f>
        <v>0</v>
      </c>
      <c r="M1157" s="41">
        <f t="shared" si="322"/>
        <v>0</v>
      </c>
      <c r="N1157" s="130">
        <f t="shared" si="323"/>
        <v>0</v>
      </c>
      <c r="O1157" s="41"/>
      <c r="P1157" s="41"/>
      <c r="Q1157" s="41"/>
      <c r="R1157" s="41"/>
      <c r="S1157" s="41">
        <f t="shared" si="324"/>
        <v>0</v>
      </c>
      <c r="T1157" s="130">
        <f t="shared" si="325"/>
        <v>0</v>
      </c>
      <c r="U1157" s="41"/>
      <c r="V1157" s="41"/>
      <c r="W1157" s="41"/>
      <c r="X1157" s="41"/>
      <c r="Y1157" s="41">
        <f t="shared" si="326"/>
        <v>0</v>
      </c>
      <c r="Z1157" s="130">
        <f t="shared" si="327"/>
        <v>0</v>
      </c>
      <c r="AE1157" s="41"/>
      <c r="AF1157" s="41"/>
      <c r="AG1157" s="41"/>
      <c r="AH1157" s="41"/>
      <c r="AJ1157" s="281" t="e">
        <f t="shared" si="328"/>
        <v>#N/A</v>
      </c>
    </row>
    <row r="1158" spans="1:36" ht="19.5" hidden="1" customHeight="1" outlineLevel="2">
      <c r="A1158" s="45" t="s">
        <v>3197</v>
      </c>
      <c r="B1158" s="121" t="s">
        <v>1371</v>
      </c>
      <c r="C1158" s="41">
        <f t="shared" si="318"/>
        <v>0</v>
      </c>
      <c r="D1158" s="41">
        <f t="shared" si="318"/>
        <v>0</v>
      </c>
      <c r="E1158" s="41">
        <f t="shared" si="318"/>
        <v>0</v>
      </c>
      <c r="F1158" s="41">
        <f t="shared" si="319"/>
        <v>0</v>
      </c>
      <c r="G1158" s="41">
        <f t="shared" si="320"/>
        <v>0</v>
      </c>
      <c r="H1158" s="130">
        <f t="shared" si="321"/>
        <v>0</v>
      </c>
      <c r="I1158" s="41">
        <v>0</v>
      </c>
      <c r="J1158" s="41"/>
      <c r="K1158" s="41">
        <f t="shared" si="336"/>
        <v>0</v>
      </c>
      <c r="L1158" s="41">
        <f t="shared" si="337"/>
        <v>0</v>
      </c>
      <c r="M1158" s="41">
        <f t="shared" si="322"/>
        <v>0</v>
      </c>
      <c r="N1158" s="130">
        <f t="shared" si="323"/>
        <v>0</v>
      </c>
      <c r="O1158" s="41"/>
      <c r="P1158" s="41"/>
      <c r="Q1158" s="41"/>
      <c r="R1158" s="41"/>
      <c r="S1158" s="41">
        <f t="shared" si="324"/>
        <v>0</v>
      </c>
      <c r="T1158" s="130">
        <f t="shared" si="325"/>
        <v>0</v>
      </c>
      <c r="U1158" s="41"/>
      <c r="V1158" s="41"/>
      <c r="W1158" s="41"/>
      <c r="X1158" s="41"/>
      <c r="Y1158" s="41">
        <f t="shared" si="326"/>
        <v>0</v>
      </c>
      <c r="Z1158" s="130">
        <f t="shared" si="327"/>
        <v>0</v>
      </c>
      <c r="AE1158" s="41"/>
      <c r="AF1158" s="41"/>
      <c r="AG1158" s="41"/>
      <c r="AH1158" s="41"/>
      <c r="AJ1158" s="281" t="e">
        <f t="shared" si="328"/>
        <v>#N/A</v>
      </c>
    </row>
    <row r="1159" spans="1:36" ht="19.5" hidden="1" customHeight="1" outlineLevel="2">
      <c r="A1159" s="45" t="s">
        <v>2092</v>
      </c>
      <c r="B1159" s="121" t="s">
        <v>1372</v>
      </c>
      <c r="C1159" s="41">
        <f t="shared" ref="C1159:E1222" si="338">I1159+O1159+U1159</f>
        <v>30</v>
      </c>
      <c r="D1159" s="41">
        <f t="shared" si="338"/>
        <v>0</v>
      </c>
      <c r="E1159" s="41">
        <f t="shared" si="338"/>
        <v>45</v>
      </c>
      <c r="F1159" s="41">
        <f t="shared" ref="F1159:F1222" si="339">L1159+R1159+X1159</f>
        <v>75</v>
      </c>
      <c r="G1159" s="41">
        <f t="shared" ref="G1159:G1222" si="340">F1159-C1159</f>
        <v>45</v>
      </c>
      <c r="H1159" s="130">
        <f t="shared" ref="H1159:H1222" si="341">IF(C1159=0,0,G1159/C1159*100)</f>
        <v>150</v>
      </c>
      <c r="I1159" s="41">
        <v>30</v>
      </c>
      <c r="J1159" s="41"/>
      <c r="K1159" s="41">
        <f t="shared" si="336"/>
        <v>45</v>
      </c>
      <c r="L1159" s="41">
        <f t="shared" si="337"/>
        <v>75</v>
      </c>
      <c r="M1159" s="41">
        <f t="shared" ref="M1159:M1222" si="342">L1159-I1159</f>
        <v>45</v>
      </c>
      <c r="N1159" s="130">
        <f t="shared" ref="N1159:N1222" si="343">IF(I1159=0,0,M1159/I1159*100)</f>
        <v>150</v>
      </c>
      <c r="O1159" s="41"/>
      <c r="P1159" s="41"/>
      <c r="Q1159" s="41"/>
      <c r="R1159" s="41"/>
      <c r="S1159" s="41">
        <f t="shared" ref="S1159:S1222" si="344">R1159-O1159</f>
        <v>0</v>
      </c>
      <c r="T1159" s="130">
        <f t="shared" ref="T1159:T1222" si="345">IF(O1159=0,0,S1159/O1159*100)</f>
        <v>0</v>
      </c>
      <c r="U1159" s="41"/>
      <c r="V1159" s="41"/>
      <c r="W1159" s="41"/>
      <c r="X1159" s="41"/>
      <c r="Y1159" s="41">
        <f t="shared" ref="Y1159:Y1222" si="346">X1159-U1159</f>
        <v>0</v>
      </c>
      <c r="Z1159" s="130">
        <f t="shared" ref="Z1159:Z1222" si="347">IF(U1159=0,0,Y1159/U1159*100)</f>
        <v>0</v>
      </c>
      <c r="AE1159" s="41"/>
      <c r="AF1159" s="41">
        <v>45</v>
      </c>
      <c r="AG1159" s="41"/>
      <c r="AH1159" s="41"/>
      <c r="AJ1159" s="281" t="e">
        <f t="shared" ref="AJ1159:AJ1222" si="348">VLOOKUP($A1159,$A$1374:$F$2703,3,FALSE)</f>
        <v>#N/A</v>
      </c>
    </row>
    <row r="1160" spans="1:36" ht="19.5" hidden="1" customHeight="1" outlineLevel="2">
      <c r="A1160" s="45" t="s">
        <v>3198</v>
      </c>
      <c r="B1160" s="121" t="s">
        <v>1373</v>
      </c>
      <c r="C1160" s="41">
        <f t="shared" si="338"/>
        <v>0</v>
      </c>
      <c r="D1160" s="41">
        <f t="shared" si="338"/>
        <v>0</v>
      </c>
      <c r="E1160" s="41">
        <f t="shared" si="338"/>
        <v>0</v>
      </c>
      <c r="F1160" s="41">
        <f t="shared" si="339"/>
        <v>0</v>
      </c>
      <c r="G1160" s="41">
        <f t="shared" si="340"/>
        <v>0</v>
      </c>
      <c r="H1160" s="130">
        <f t="shared" si="341"/>
        <v>0</v>
      </c>
      <c r="I1160" s="41">
        <v>0</v>
      </c>
      <c r="J1160" s="41"/>
      <c r="K1160" s="41">
        <f t="shared" si="336"/>
        <v>0</v>
      </c>
      <c r="L1160" s="41">
        <f t="shared" si="337"/>
        <v>0</v>
      </c>
      <c r="M1160" s="41">
        <f t="shared" si="342"/>
        <v>0</v>
      </c>
      <c r="N1160" s="130">
        <f t="shared" si="343"/>
        <v>0</v>
      </c>
      <c r="O1160" s="41"/>
      <c r="P1160" s="41"/>
      <c r="Q1160" s="41"/>
      <c r="R1160" s="41"/>
      <c r="S1160" s="41">
        <f t="shared" si="344"/>
        <v>0</v>
      </c>
      <c r="T1160" s="130">
        <f t="shared" si="345"/>
        <v>0</v>
      </c>
      <c r="U1160" s="41"/>
      <c r="V1160" s="41"/>
      <c r="W1160" s="41"/>
      <c r="X1160" s="41"/>
      <c r="Y1160" s="41">
        <f t="shared" si="346"/>
        <v>0</v>
      </c>
      <c r="Z1160" s="130">
        <f t="shared" si="347"/>
        <v>0</v>
      </c>
      <c r="AE1160" s="41"/>
      <c r="AF1160" s="41"/>
      <c r="AG1160" s="41"/>
      <c r="AH1160" s="41"/>
      <c r="AJ1160" s="281" t="e">
        <f t="shared" si="348"/>
        <v>#N/A</v>
      </c>
    </row>
    <row r="1161" spans="1:36" ht="19.5" hidden="1" customHeight="1" outlineLevel="2">
      <c r="A1161" s="45" t="s">
        <v>3199</v>
      </c>
      <c r="B1161" s="121" t="s">
        <v>1374</v>
      </c>
      <c r="C1161" s="41">
        <f t="shared" si="338"/>
        <v>194</v>
      </c>
      <c r="D1161" s="41">
        <f t="shared" si="338"/>
        <v>0</v>
      </c>
      <c r="E1161" s="41">
        <f t="shared" si="338"/>
        <v>0</v>
      </c>
      <c r="F1161" s="41">
        <f t="shared" si="339"/>
        <v>194</v>
      </c>
      <c r="G1161" s="41">
        <f t="shared" si="340"/>
        <v>0</v>
      </c>
      <c r="H1161" s="130">
        <f t="shared" si="341"/>
        <v>0</v>
      </c>
      <c r="I1161" s="41">
        <v>184</v>
      </c>
      <c r="J1161" s="41"/>
      <c r="K1161" s="41">
        <f t="shared" si="336"/>
        <v>0</v>
      </c>
      <c r="L1161" s="41">
        <f t="shared" si="337"/>
        <v>184</v>
      </c>
      <c r="M1161" s="41">
        <f t="shared" si="342"/>
        <v>0</v>
      </c>
      <c r="N1161" s="130">
        <f t="shared" si="343"/>
        <v>0</v>
      </c>
      <c r="O1161" s="41"/>
      <c r="P1161" s="41"/>
      <c r="Q1161" s="41"/>
      <c r="R1161" s="41"/>
      <c r="S1161" s="41">
        <f t="shared" si="344"/>
        <v>0</v>
      </c>
      <c r="T1161" s="130">
        <f t="shared" si="345"/>
        <v>0</v>
      </c>
      <c r="U1161" s="41">
        <v>10</v>
      </c>
      <c r="V1161" s="41"/>
      <c r="W1161" s="41"/>
      <c r="X1161" s="41">
        <v>10</v>
      </c>
      <c r="Y1161" s="41">
        <f t="shared" si="346"/>
        <v>0</v>
      </c>
      <c r="Z1161" s="130">
        <f t="shared" si="347"/>
        <v>0</v>
      </c>
      <c r="AE1161" s="41"/>
      <c r="AF1161" s="41"/>
      <c r="AG1161" s="41"/>
      <c r="AH1161" s="41"/>
      <c r="AJ1161" s="281" t="e">
        <f t="shared" si="348"/>
        <v>#N/A</v>
      </c>
    </row>
    <row r="1162" spans="1:36" ht="19.5" hidden="1" customHeight="1" outlineLevel="2">
      <c r="A1162" s="45" t="s">
        <v>3200</v>
      </c>
      <c r="B1162" s="121" t="s">
        <v>1375</v>
      </c>
      <c r="C1162" s="41">
        <f t="shared" si="338"/>
        <v>0</v>
      </c>
      <c r="D1162" s="41">
        <f t="shared" si="338"/>
        <v>0</v>
      </c>
      <c r="E1162" s="41">
        <f t="shared" si="338"/>
        <v>0</v>
      </c>
      <c r="F1162" s="41">
        <f t="shared" si="339"/>
        <v>0</v>
      </c>
      <c r="G1162" s="41">
        <f t="shared" si="340"/>
        <v>0</v>
      </c>
      <c r="H1162" s="130">
        <f t="shared" si="341"/>
        <v>0</v>
      </c>
      <c r="I1162" s="41">
        <v>0</v>
      </c>
      <c r="J1162" s="41"/>
      <c r="K1162" s="41">
        <f t="shared" si="336"/>
        <v>0</v>
      </c>
      <c r="L1162" s="41">
        <f t="shared" si="337"/>
        <v>0</v>
      </c>
      <c r="M1162" s="41">
        <f t="shared" si="342"/>
        <v>0</v>
      </c>
      <c r="N1162" s="130">
        <f t="shared" si="343"/>
        <v>0</v>
      </c>
      <c r="O1162" s="41"/>
      <c r="P1162" s="41"/>
      <c r="Q1162" s="41"/>
      <c r="R1162" s="41"/>
      <c r="S1162" s="41">
        <f t="shared" si="344"/>
        <v>0</v>
      </c>
      <c r="T1162" s="130">
        <f t="shared" si="345"/>
        <v>0</v>
      </c>
      <c r="U1162" s="41"/>
      <c r="V1162" s="41"/>
      <c r="W1162" s="41"/>
      <c r="X1162" s="41"/>
      <c r="Y1162" s="41">
        <f t="shared" si="346"/>
        <v>0</v>
      </c>
      <c r="Z1162" s="130">
        <f t="shared" si="347"/>
        <v>0</v>
      </c>
      <c r="AE1162" s="41"/>
      <c r="AF1162" s="41"/>
      <c r="AG1162" s="41"/>
      <c r="AH1162" s="41"/>
      <c r="AJ1162" s="281" t="e">
        <f t="shared" si="348"/>
        <v>#N/A</v>
      </c>
    </row>
    <row r="1163" spans="1:36" ht="19.5" hidden="1" customHeight="1" outlineLevel="2">
      <c r="A1163" s="45" t="s">
        <v>3201</v>
      </c>
      <c r="B1163" s="121" t="s">
        <v>1376</v>
      </c>
      <c r="C1163" s="41">
        <f t="shared" si="338"/>
        <v>0</v>
      </c>
      <c r="D1163" s="41">
        <f t="shared" si="338"/>
        <v>0</v>
      </c>
      <c r="E1163" s="41">
        <f t="shared" si="338"/>
        <v>0</v>
      </c>
      <c r="F1163" s="41">
        <f t="shared" si="339"/>
        <v>0</v>
      </c>
      <c r="G1163" s="41">
        <f t="shared" si="340"/>
        <v>0</v>
      </c>
      <c r="H1163" s="130">
        <f t="shared" si="341"/>
        <v>0</v>
      </c>
      <c r="I1163" s="41">
        <v>0</v>
      </c>
      <c r="J1163" s="41"/>
      <c r="K1163" s="41">
        <f t="shared" si="336"/>
        <v>0</v>
      </c>
      <c r="L1163" s="41">
        <f t="shared" si="337"/>
        <v>0</v>
      </c>
      <c r="M1163" s="41">
        <f t="shared" si="342"/>
        <v>0</v>
      </c>
      <c r="N1163" s="130">
        <f t="shared" si="343"/>
        <v>0</v>
      </c>
      <c r="O1163" s="41"/>
      <c r="P1163" s="41"/>
      <c r="Q1163" s="41"/>
      <c r="R1163" s="41"/>
      <c r="S1163" s="41">
        <f t="shared" si="344"/>
        <v>0</v>
      </c>
      <c r="T1163" s="130">
        <f t="shared" si="345"/>
        <v>0</v>
      </c>
      <c r="U1163" s="41"/>
      <c r="V1163" s="41"/>
      <c r="W1163" s="41"/>
      <c r="X1163" s="41"/>
      <c r="Y1163" s="41">
        <f t="shared" si="346"/>
        <v>0</v>
      </c>
      <c r="Z1163" s="130">
        <f t="shared" si="347"/>
        <v>0</v>
      </c>
      <c r="AE1163" s="41"/>
      <c r="AF1163" s="41"/>
      <c r="AG1163" s="41"/>
      <c r="AH1163" s="41"/>
      <c r="AJ1163" s="281" t="e">
        <f t="shared" si="348"/>
        <v>#N/A</v>
      </c>
    </row>
    <row r="1164" spans="1:36" ht="19.5" hidden="1" customHeight="1" outlineLevel="2">
      <c r="A1164" s="45" t="s">
        <v>3202</v>
      </c>
      <c r="B1164" s="121" t="s">
        <v>1377</v>
      </c>
      <c r="C1164" s="41">
        <f t="shared" si="338"/>
        <v>103</v>
      </c>
      <c r="D1164" s="41">
        <f t="shared" si="338"/>
        <v>0</v>
      </c>
      <c r="E1164" s="41">
        <f t="shared" si="338"/>
        <v>0</v>
      </c>
      <c r="F1164" s="41">
        <f t="shared" si="339"/>
        <v>103</v>
      </c>
      <c r="G1164" s="41">
        <f t="shared" si="340"/>
        <v>0</v>
      </c>
      <c r="H1164" s="130">
        <f t="shared" si="341"/>
        <v>0</v>
      </c>
      <c r="I1164" s="41">
        <v>100</v>
      </c>
      <c r="J1164" s="41"/>
      <c r="K1164" s="41">
        <f t="shared" si="336"/>
        <v>0</v>
      </c>
      <c r="L1164" s="41">
        <f t="shared" si="337"/>
        <v>100</v>
      </c>
      <c r="M1164" s="41">
        <f t="shared" si="342"/>
        <v>0</v>
      </c>
      <c r="N1164" s="130">
        <f t="shared" si="343"/>
        <v>0</v>
      </c>
      <c r="O1164" s="41"/>
      <c r="P1164" s="41"/>
      <c r="Q1164" s="41"/>
      <c r="R1164" s="41"/>
      <c r="S1164" s="41">
        <f t="shared" si="344"/>
        <v>0</v>
      </c>
      <c r="T1164" s="130">
        <f t="shared" si="345"/>
        <v>0</v>
      </c>
      <c r="U1164" s="41">
        <v>3</v>
      </c>
      <c r="V1164" s="41"/>
      <c r="W1164" s="41"/>
      <c r="X1164" s="41">
        <v>3</v>
      </c>
      <c r="Y1164" s="41">
        <f t="shared" si="346"/>
        <v>0</v>
      </c>
      <c r="Z1164" s="130">
        <f t="shared" si="347"/>
        <v>0</v>
      </c>
      <c r="AE1164" s="41"/>
      <c r="AF1164" s="41"/>
      <c r="AG1164" s="41"/>
      <c r="AH1164" s="41"/>
      <c r="AJ1164" s="281" t="e">
        <f t="shared" si="348"/>
        <v>#N/A</v>
      </c>
    </row>
    <row r="1165" spans="1:36" ht="19.5" hidden="1" customHeight="1" outlineLevel="2">
      <c r="A1165" s="45" t="s">
        <v>3203</v>
      </c>
      <c r="B1165" s="121" t="s">
        <v>1378</v>
      </c>
      <c r="C1165" s="41">
        <f t="shared" si="338"/>
        <v>0</v>
      </c>
      <c r="D1165" s="41">
        <f t="shared" si="338"/>
        <v>0</v>
      </c>
      <c r="E1165" s="41">
        <f t="shared" si="338"/>
        <v>0</v>
      </c>
      <c r="F1165" s="41">
        <f t="shared" si="339"/>
        <v>0</v>
      </c>
      <c r="G1165" s="41">
        <f t="shared" si="340"/>
        <v>0</v>
      </c>
      <c r="H1165" s="130">
        <f t="shared" si="341"/>
        <v>0</v>
      </c>
      <c r="I1165" s="41">
        <v>0</v>
      </c>
      <c r="J1165" s="41"/>
      <c r="K1165" s="41">
        <f t="shared" si="336"/>
        <v>0</v>
      </c>
      <c r="L1165" s="41">
        <f t="shared" si="337"/>
        <v>0</v>
      </c>
      <c r="M1165" s="41">
        <f t="shared" si="342"/>
        <v>0</v>
      </c>
      <c r="N1165" s="130">
        <f t="shared" si="343"/>
        <v>0</v>
      </c>
      <c r="O1165" s="41"/>
      <c r="P1165" s="41"/>
      <c r="Q1165" s="41"/>
      <c r="R1165" s="41"/>
      <c r="S1165" s="41">
        <f t="shared" si="344"/>
        <v>0</v>
      </c>
      <c r="T1165" s="130">
        <f t="shared" si="345"/>
        <v>0</v>
      </c>
      <c r="U1165" s="41"/>
      <c r="V1165" s="41"/>
      <c r="W1165" s="41"/>
      <c r="X1165" s="41"/>
      <c r="Y1165" s="41">
        <f t="shared" si="346"/>
        <v>0</v>
      </c>
      <c r="Z1165" s="130">
        <f t="shared" si="347"/>
        <v>0</v>
      </c>
      <c r="AE1165" s="41"/>
      <c r="AF1165" s="41"/>
      <c r="AG1165" s="41"/>
      <c r="AH1165" s="41"/>
      <c r="AJ1165" s="281" t="e">
        <f t="shared" si="348"/>
        <v>#N/A</v>
      </c>
    </row>
    <row r="1166" spans="1:36" ht="19.5" hidden="1" customHeight="1" outlineLevel="2">
      <c r="A1166" s="45" t="s">
        <v>3204</v>
      </c>
      <c r="B1166" s="121" t="s">
        <v>1379</v>
      </c>
      <c r="C1166" s="41">
        <f t="shared" si="338"/>
        <v>0</v>
      </c>
      <c r="D1166" s="41">
        <f t="shared" si="338"/>
        <v>0</v>
      </c>
      <c r="E1166" s="41">
        <f t="shared" si="338"/>
        <v>0</v>
      </c>
      <c r="F1166" s="41">
        <f t="shared" si="339"/>
        <v>0</v>
      </c>
      <c r="G1166" s="41">
        <f t="shared" si="340"/>
        <v>0</v>
      </c>
      <c r="H1166" s="130">
        <f t="shared" si="341"/>
        <v>0</v>
      </c>
      <c r="I1166" s="41">
        <v>0</v>
      </c>
      <c r="J1166" s="41"/>
      <c r="K1166" s="41">
        <f t="shared" si="336"/>
        <v>0</v>
      </c>
      <c r="L1166" s="41">
        <f t="shared" si="337"/>
        <v>0</v>
      </c>
      <c r="M1166" s="41">
        <f t="shared" si="342"/>
        <v>0</v>
      </c>
      <c r="N1166" s="130">
        <f t="shared" si="343"/>
        <v>0</v>
      </c>
      <c r="O1166" s="41"/>
      <c r="P1166" s="41"/>
      <c r="Q1166" s="41"/>
      <c r="R1166" s="41"/>
      <c r="S1166" s="41">
        <f t="shared" si="344"/>
        <v>0</v>
      </c>
      <c r="T1166" s="130">
        <f t="shared" si="345"/>
        <v>0</v>
      </c>
      <c r="U1166" s="41"/>
      <c r="V1166" s="41"/>
      <c r="W1166" s="41"/>
      <c r="X1166" s="41"/>
      <c r="Y1166" s="41">
        <f t="shared" si="346"/>
        <v>0</v>
      </c>
      <c r="Z1166" s="130">
        <f t="shared" si="347"/>
        <v>0</v>
      </c>
      <c r="AE1166" s="41"/>
      <c r="AF1166" s="41"/>
      <c r="AG1166" s="41"/>
      <c r="AH1166" s="41"/>
      <c r="AJ1166" s="281" t="e">
        <f t="shared" si="348"/>
        <v>#N/A</v>
      </c>
    </row>
    <row r="1167" spans="1:36" ht="19.5" hidden="1" customHeight="1" outlineLevel="2">
      <c r="A1167" s="45" t="s">
        <v>3205</v>
      </c>
      <c r="B1167" s="121" t="s">
        <v>1380</v>
      </c>
      <c r="C1167" s="41">
        <f t="shared" si="338"/>
        <v>0</v>
      </c>
      <c r="D1167" s="41">
        <f t="shared" si="338"/>
        <v>0</v>
      </c>
      <c r="E1167" s="41">
        <f t="shared" si="338"/>
        <v>0</v>
      </c>
      <c r="F1167" s="41">
        <f t="shared" si="339"/>
        <v>0</v>
      </c>
      <c r="G1167" s="41">
        <f t="shared" si="340"/>
        <v>0</v>
      </c>
      <c r="H1167" s="130">
        <f t="shared" si="341"/>
        <v>0</v>
      </c>
      <c r="I1167" s="41">
        <v>0</v>
      </c>
      <c r="J1167" s="41"/>
      <c r="K1167" s="41">
        <f t="shared" si="336"/>
        <v>0</v>
      </c>
      <c r="L1167" s="41">
        <f t="shared" si="337"/>
        <v>0</v>
      </c>
      <c r="M1167" s="41">
        <f t="shared" si="342"/>
        <v>0</v>
      </c>
      <c r="N1167" s="130">
        <f t="shared" si="343"/>
        <v>0</v>
      </c>
      <c r="O1167" s="41"/>
      <c r="P1167" s="41"/>
      <c r="Q1167" s="41"/>
      <c r="R1167" s="41"/>
      <c r="S1167" s="41">
        <f t="shared" si="344"/>
        <v>0</v>
      </c>
      <c r="T1167" s="130">
        <f t="shared" si="345"/>
        <v>0</v>
      </c>
      <c r="U1167" s="41"/>
      <c r="V1167" s="41"/>
      <c r="W1167" s="41"/>
      <c r="X1167" s="41"/>
      <c r="Y1167" s="41">
        <f t="shared" si="346"/>
        <v>0</v>
      </c>
      <c r="Z1167" s="130">
        <f t="shared" si="347"/>
        <v>0</v>
      </c>
      <c r="AE1167" s="41"/>
      <c r="AF1167" s="41"/>
      <c r="AG1167" s="41"/>
      <c r="AH1167" s="41"/>
      <c r="AJ1167" s="281" t="e">
        <f t="shared" si="348"/>
        <v>#N/A</v>
      </c>
    </row>
    <row r="1168" spans="1:36" ht="19.5" hidden="1" customHeight="1" outlineLevel="2">
      <c r="A1168" s="45" t="s">
        <v>3206</v>
      </c>
      <c r="B1168" s="121" t="s">
        <v>503</v>
      </c>
      <c r="C1168" s="41">
        <f t="shared" si="338"/>
        <v>1253</v>
      </c>
      <c r="D1168" s="41">
        <f t="shared" si="338"/>
        <v>0</v>
      </c>
      <c r="E1168" s="41">
        <f t="shared" si="338"/>
        <v>0</v>
      </c>
      <c r="F1168" s="41">
        <f t="shared" si="339"/>
        <v>1253</v>
      </c>
      <c r="G1168" s="41">
        <f t="shared" si="340"/>
        <v>0</v>
      </c>
      <c r="H1168" s="130">
        <f t="shared" si="341"/>
        <v>0</v>
      </c>
      <c r="I1168" s="41">
        <v>1227</v>
      </c>
      <c r="J1168" s="41"/>
      <c r="K1168" s="41">
        <f t="shared" si="336"/>
        <v>0</v>
      </c>
      <c r="L1168" s="41">
        <f t="shared" si="337"/>
        <v>1227</v>
      </c>
      <c r="M1168" s="41">
        <f t="shared" si="342"/>
        <v>0</v>
      </c>
      <c r="N1168" s="130">
        <f t="shared" si="343"/>
        <v>0</v>
      </c>
      <c r="O1168" s="41"/>
      <c r="P1168" s="41"/>
      <c r="Q1168" s="41"/>
      <c r="R1168" s="41"/>
      <c r="S1168" s="41">
        <f t="shared" si="344"/>
        <v>0</v>
      </c>
      <c r="T1168" s="130">
        <f t="shared" si="345"/>
        <v>0</v>
      </c>
      <c r="U1168" s="41">
        <v>26</v>
      </c>
      <c r="V1168" s="41"/>
      <c r="W1168" s="41"/>
      <c r="X1168" s="41">
        <v>26</v>
      </c>
      <c r="Y1168" s="41">
        <f t="shared" si="346"/>
        <v>0</v>
      </c>
      <c r="Z1168" s="130">
        <f t="shared" si="347"/>
        <v>0</v>
      </c>
      <c r="AE1168" s="41"/>
      <c r="AF1168" s="41"/>
      <c r="AG1168" s="41"/>
      <c r="AH1168" s="41"/>
      <c r="AJ1168" s="281" t="e">
        <f t="shared" si="348"/>
        <v>#N/A</v>
      </c>
    </row>
    <row r="1169" spans="1:36" ht="19.5" hidden="1" customHeight="1" outlineLevel="2">
      <c r="A1169" s="45" t="s">
        <v>2093</v>
      </c>
      <c r="B1169" s="121" t="s">
        <v>1381</v>
      </c>
      <c r="C1169" s="41">
        <f t="shared" si="338"/>
        <v>1527</v>
      </c>
      <c r="D1169" s="41">
        <f t="shared" si="338"/>
        <v>0</v>
      </c>
      <c r="E1169" s="41">
        <f t="shared" si="338"/>
        <v>92</v>
      </c>
      <c r="F1169" s="41">
        <f t="shared" si="339"/>
        <v>1619</v>
      </c>
      <c r="G1169" s="41">
        <f t="shared" si="340"/>
        <v>92</v>
      </c>
      <c r="H1169" s="130">
        <f t="shared" si="341"/>
        <v>6.0248853962017028</v>
      </c>
      <c r="I1169" s="41">
        <v>1527</v>
      </c>
      <c r="J1169" s="41"/>
      <c r="K1169" s="41">
        <f t="shared" si="336"/>
        <v>92</v>
      </c>
      <c r="L1169" s="41">
        <f t="shared" si="337"/>
        <v>1619</v>
      </c>
      <c r="M1169" s="41">
        <f t="shared" si="342"/>
        <v>92</v>
      </c>
      <c r="N1169" s="130">
        <f t="shared" si="343"/>
        <v>6.0248853962017028</v>
      </c>
      <c r="O1169" s="41"/>
      <c r="P1169" s="41"/>
      <c r="Q1169" s="41"/>
      <c r="R1169" s="41"/>
      <c r="S1169" s="41">
        <f t="shared" si="344"/>
        <v>0</v>
      </c>
      <c r="T1169" s="130">
        <f t="shared" si="345"/>
        <v>0</v>
      </c>
      <c r="U1169" s="41"/>
      <c r="V1169" s="41"/>
      <c r="W1169" s="41"/>
      <c r="X1169" s="41"/>
      <c r="Y1169" s="41">
        <f t="shared" si="346"/>
        <v>0</v>
      </c>
      <c r="Z1169" s="130">
        <f t="shared" si="347"/>
        <v>0</v>
      </c>
      <c r="AE1169" s="41"/>
      <c r="AF1169" s="41">
        <f>136-44</f>
        <v>92</v>
      </c>
      <c r="AG1169" s="41"/>
      <c r="AH1169" s="41"/>
      <c r="AJ1169" s="281">
        <f t="shared" si="348"/>
        <v>0</v>
      </c>
    </row>
    <row r="1170" spans="1:36" ht="19.5" hidden="1" customHeight="1" outlineLevel="1" collapsed="1">
      <c r="A1170" s="43" t="s">
        <v>3207</v>
      </c>
      <c r="B1170" s="121" t="s">
        <v>1382</v>
      </c>
      <c r="C1170" s="44">
        <f t="shared" si="338"/>
        <v>2559</v>
      </c>
      <c r="D1170" s="44">
        <f t="shared" si="338"/>
        <v>0</v>
      </c>
      <c r="E1170" s="44">
        <f t="shared" si="338"/>
        <v>-100</v>
      </c>
      <c r="F1170" s="44">
        <f t="shared" si="339"/>
        <v>2459</v>
      </c>
      <c r="G1170" s="44">
        <f t="shared" si="340"/>
        <v>-100</v>
      </c>
      <c r="H1170" s="131">
        <f t="shared" si="341"/>
        <v>-3.9077764751856194</v>
      </c>
      <c r="I1170" s="44">
        <f>SUM(I1171:I1189)</f>
        <v>2317</v>
      </c>
      <c r="J1170" s="44">
        <f>SUM(J1171:J1189)</f>
        <v>0</v>
      </c>
      <c r="K1170" s="44">
        <f>SUM(K1171:K1189)</f>
        <v>-100</v>
      </c>
      <c r="L1170" s="44">
        <f t="shared" si="337"/>
        <v>2217</v>
      </c>
      <c r="M1170" s="44">
        <f t="shared" si="342"/>
        <v>-100</v>
      </c>
      <c r="N1170" s="131">
        <f t="shared" si="343"/>
        <v>-4.3159257660768242</v>
      </c>
      <c r="O1170" s="44">
        <f>SUM(O1171:O1189)</f>
        <v>0</v>
      </c>
      <c r="P1170" s="44">
        <f>SUM(P1171:P1189)</f>
        <v>0</v>
      </c>
      <c r="Q1170" s="44">
        <f>SUM(Q1171:Q1189)</f>
        <v>0</v>
      </c>
      <c r="R1170" s="44">
        <f>SUM(R1171:R1189)</f>
        <v>0</v>
      </c>
      <c r="S1170" s="44">
        <f t="shared" si="344"/>
        <v>0</v>
      </c>
      <c r="T1170" s="131">
        <f t="shared" si="345"/>
        <v>0</v>
      </c>
      <c r="U1170" s="44">
        <f>SUM(U1171:U1189)</f>
        <v>242</v>
      </c>
      <c r="V1170" s="44">
        <f>SUM(V1171:V1189)</f>
        <v>0</v>
      </c>
      <c r="W1170" s="44">
        <f>SUM(W1171:W1189)</f>
        <v>0</v>
      </c>
      <c r="X1170" s="44">
        <f>SUM(X1171:X1189)</f>
        <v>242</v>
      </c>
      <c r="Y1170" s="44">
        <f t="shared" si="346"/>
        <v>0</v>
      </c>
      <c r="Z1170" s="131">
        <f t="shared" si="347"/>
        <v>0</v>
      </c>
      <c r="AE1170" s="44">
        <f>SUM(AE1171:AE1189)</f>
        <v>0</v>
      </c>
      <c r="AF1170" s="44">
        <f>SUM(AF1171:AF1189)</f>
        <v>-100</v>
      </c>
      <c r="AG1170" s="44">
        <f>SUM(AG1171:AG1189)</f>
        <v>0</v>
      </c>
      <c r="AH1170" s="44">
        <f>SUM(AH1171:AH1189)</f>
        <v>0</v>
      </c>
      <c r="AJ1170" s="281" t="e">
        <f t="shared" si="348"/>
        <v>#N/A</v>
      </c>
    </row>
    <row r="1171" spans="1:36" ht="19.5" hidden="1" customHeight="1" outlineLevel="2">
      <c r="A1171" s="45" t="s">
        <v>3208</v>
      </c>
      <c r="B1171" s="121" t="s">
        <v>706</v>
      </c>
      <c r="C1171" s="41">
        <f t="shared" si="338"/>
        <v>412</v>
      </c>
      <c r="D1171" s="41">
        <f t="shared" si="338"/>
        <v>0</v>
      </c>
      <c r="E1171" s="41">
        <f t="shared" si="338"/>
        <v>0</v>
      </c>
      <c r="F1171" s="41">
        <f t="shared" si="339"/>
        <v>412</v>
      </c>
      <c r="G1171" s="41">
        <f t="shared" si="340"/>
        <v>0</v>
      </c>
      <c r="H1171" s="130">
        <f t="shared" si="341"/>
        <v>0</v>
      </c>
      <c r="I1171" s="41">
        <v>404</v>
      </c>
      <c r="J1171" s="41"/>
      <c r="K1171" s="41">
        <f t="shared" ref="K1171:K1189" si="349">SUM(AE1171:AH1171)</f>
        <v>0</v>
      </c>
      <c r="L1171" s="41">
        <f t="shared" si="337"/>
        <v>404</v>
      </c>
      <c r="M1171" s="41">
        <f t="shared" si="342"/>
        <v>0</v>
      </c>
      <c r="N1171" s="130">
        <f t="shared" si="343"/>
        <v>0</v>
      </c>
      <c r="O1171" s="41"/>
      <c r="P1171" s="41"/>
      <c r="Q1171" s="41"/>
      <c r="R1171" s="41"/>
      <c r="S1171" s="41">
        <f t="shared" si="344"/>
        <v>0</v>
      </c>
      <c r="T1171" s="130">
        <f t="shared" si="345"/>
        <v>0</v>
      </c>
      <c r="U1171" s="41">
        <v>8</v>
      </c>
      <c r="V1171" s="41"/>
      <c r="W1171" s="41"/>
      <c r="X1171" s="41">
        <v>8</v>
      </c>
      <c r="Y1171" s="41">
        <f t="shared" si="346"/>
        <v>0</v>
      </c>
      <c r="Z1171" s="130">
        <f t="shared" si="347"/>
        <v>0</v>
      </c>
      <c r="AE1171" s="41"/>
      <c r="AF1171" s="41"/>
      <c r="AG1171" s="41"/>
      <c r="AH1171" s="41"/>
      <c r="AJ1171" s="281" t="e">
        <f t="shared" si="348"/>
        <v>#N/A</v>
      </c>
    </row>
    <row r="1172" spans="1:36" ht="19.5" hidden="1" customHeight="1" outlineLevel="2">
      <c r="A1172" s="45" t="s">
        <v>3209</v>
      </c>
      <c r="B1172" s="121" t="s">
        <v>718</v>
      </c>
      <c r="C1172" s="41">
        <f t="shared" si="338"/>
        <v>356</v>
      </c>
      <c r="D1172" s="41">
        <f t="shared" si="338"/>
        <v>0</v>
      </c>
      <c r="E1172" s="41">
        <f t="shared" si="338"/>
        <v>0</v>
      </c>
      <c r="F1172" s="41">
        <f t="shared" si="339"/>
        <v>356</v>
      </c>
      <c r="G1172" s="41">
        <f t="shared" si="340"/>
        <v>0</v>
      </c>
      <c r="H1172" s="130">
        <f t="shared" si="341"/>
        <v>0</v>
      </c>
      <c r="I1172" s="41">
        <v>192</v>
      </c>
      <c r="J1172" s="41"/>
      <c r="K1172" s="41">
        <f t="shared" si="349"/>
        <v>0</v>
      </c>
      <c r="L1172" s="41">
        <f t="shared" si="337"/>
        <v>192</v>
      </c>
      <c r="M1172" s="41">
        <f t="shared" si="342"/>
        <v>0</v>
      </c>
      <c r="N1172" s="130">
        <f t="shared" si="343"/>
        <v>0</v>
      </c>
      <c r="O1172" s="41"/>
      <c r="P1172" s="41"/>
      <c r="Q1172" s="41"/>
      <c r="R1172" s="41"/>
      <c r="S1172" s="41">
        <f t="shared" si="344"/>
        <v>0</v>
      </c>
      <c r="T1172" s="130">
        <f t="shared" si="345"/>
        <v>0</v>
      </c>
      <c r="U1172" s="41">
        <v>164</v>
      </c>
      <c r="V1172" s="41"/>
      <c r="W1172" s="41"/>
      <c r="X1172" s="41">
        <v>164</v>
      </c>
      <c r="Y1172" s="41">
        <f t="shared" si="346"/>
        <v>0</v>
      </c>
      <c r="Z1172" s="130">
        <f t="shared" si="347"/>
        <v>0</v>
      </c>
      <c r="AE1172" s="41"/>
      <c r="AF1172" s="41"/>
      <c r="AG1172" s="41"/>
      <c r="AH1172" s="41"/>
      <c r="AJ1172" s="281" t="e">
        <f t="shared" si="348"/>
        <v>#N/A</v>
      </c>
    </row>
    <row r="1173" spans="1:36" ht="19.5" hidden="1" customHeight="1" outlineLevel="2">
      <c r="A1173" s="45" t="s">
        <v>3210</v>
      </c>
      <c r="B1173" s="121" t="s">
        <v>719</v>
      </c>
      <c r="C1173" s="41">
        <f t="shared" si="338"/>
        <v>6</v>
      </c>
      <c r="D1173" s="41">
        <f t="shared" si="338"/>
        <v>0</v>
      </c>
      <c r="E1173" s="41">
        <f t="shared" si="338"/>
        <v>0</v>
      </c>
      <c r="F1173" s="41">
        <f t="shared" si="339"/>
        <v>6</v>
      </c>
      <c r="G1173" s="41">
        <f t="shared" si="340"/>
        <v>0</v>
      </c>
      <c r="H1173" s="130">
        <f t="shared" si="341"/>
        <v>0</v>
      </c>
      <c r="I1173" s="41">
        <v>6</v>
      </c>
      <c r="J1173" s="41"/>
      <c r="K1173" s="41">
        <f t="shared" si="349"/>
        <v>0</v>
      </c>
      <c r="L1173" s="41">
        <f t="shared" si="337"/>
        <v>6</v>
      </c>
      <c r="M1173" s="41">
        <f t="shared" si="342"/>
        <v>0</v>
      </c>
      <c r="N1173" s="130">
        <f t="shared" si="343"/>
        <v>0</v>
      </c>
      <c r="O1173" s="41"/>
      <c r="P1173" s="41"/>
      <c r="Q1173" s="41"/>
      <c r="R1173" s="41"/>
      <c r="S1173" s="41">
        <f t="shared" si="344"/>
        <v>0</v>
      </c>
      <c r="T1173" s="130">
        <f t="shared" si="345"/>
        <v>0</v>
      </c>
      <c r="U1173" s="41"/>
      <c r="V1173" s="41"/>
      <c r="W1173" s="41"/>
      <c r="X1173" s="41"/>
      <c r="Y1173" s="41">
        <f t="shared" si="346"/>
        <v>0</v>
      </c>
      <c r="Z1173" s="130">
        <f t="shared" si="347"/>
        <v>0</v>
      </c>
      <c r="AE1173" s="41"/>
      <c r="AF1173" s="41"/>
      <c r="AG1173" s="41"/>
      <c r="AH1173" s="41"/>
      <c r="AJ1173" s="281" t="e">
        <f t="shared" si="348"/>
        <v>#N/A</v>
      </c>
    </row>
    <row r="1174" spans="1:36" ht="19.5" hidden="1" customHeight="1" outlineLevel="2">
      <c r="A1174" s="45" t="s">
        <v>3211</v>
      </c>
      <c r="B1174" s="121" t="s">
        <v>1383</v>
      </c>
      <c r="C1174" s="41">
        <f t="shared" si="338"/>
        <v>409</v>
      </c>
      <c r="D1174" s="41">
        <f t="shared" si="338"/>
        <v>0</v>
      </c>
      <c r="E1174" s="41">
        <f t="shared" si="338"/>
        <v>0</v>
      </c>
      <c r="F1174" s="41">
        <f t="shared" si="339"/>
        <v>409</v>
      </c>
      <c r="G1174" s="41">
        <f t="shared" si="340"/>
        <v>0</v>
      </c>
      <c r="H1174" s="130">
        <f t="shared" si="341"/>
        <v>0</v>
      </c>
      <c r="I1174" s="41">
        <v>400</v>
      </c>
      <c r="J1174" s="41"/>
      <c r="K1174" s="41">
        <f t="shared" si="349"/>
        <v>0</v>
      </c>
      <c r="L1174" s="41">
        <f t="shared" si="337"/>
        <v>400</v>
      </c>
      <c r="M1174" s="41">
        <f t="shared" si="342"/>
        <v>0</v>
      </c>
      <c r="N1174" s="130">
        <f t="shared" si="343"/>
        <v>0</v>
      </c>
      <c r="O1174" s="41"/>
      <c r="P1174" s="41"/>
      <c r="Q1174" s="41"/>
      <c r="R1174" s="41"/>
      <c r="S1174" s="41">
        <f t="shared" si="344"/>
        <v>0</v>
      </c>
      <c r="T1174" s="130">
        <f t="shared" si="345"/>
        <v>0</v>
      </c>
      <c r="U1174" s="41">
        <v>9</v>
      </c>
      <c r="V1174" s="41"/>
      <c r="W1174" s="41"/>
      <c r="X1174" s="41">
        <v>9</v>
      </c>
      <c r="Y1174" s="41">
        <f t="shared" si="346"/>
        <v>0</v>
      </c>
      <c r="Z1174" s="130">
        <f t="shared" si="347"/>
        <v>0</v>
      </c>
      <c r="AE1174" s="41"/>
      <c r="AF1174" s="41"/>
      <c r="AG1174" s="41"/>
      <c r="AH1174" s="41"/>
      <c r="AJ1174" s="281" t="e">
        <f t="shared" si="348"/>
        <v>#N/A</v>
      </c>
    </row>
    <row r="1175" spans="1:36" ht="19.5" hidden="1" customHeight="1" outlineLevel="2">
      <c r="A1175" s="45" t="s">
        <v>3212</v>
      </c>
      <c r="B1175" s="121" t="s">
        <v>1384</v>
      </c>
      <c r="C1175" s="41">
        <f t="shared" si="338"/>
        <v>223</v>
      </c>
      <c r="D1175" s="41">
        <f t="shared" si="338"/>
        <v>0</v>
      </c>
      <c r="E1175" s="41">
        <f t="shared" si="338"/>
        <v>0</v>
      </c>
      <c r="F1175" s="41">
        <f t="shared" si="339"/>
        <v>223</v>
      </c>
      <c r="G1175" s="41">
        <f t="shared" si="340"/>
        <v>0</v>
      </c>
      <c r="H1175" s="130">
        <f t="shared" si="341"/>
        <v>0</v>
      </c>
      <c r="I1175" s="41">
        <v>167</v>
      </c>
      <c r="J1175" s="41"/>
      <c r="K1175" s="41">
        <f t="shared" si="349"/>
        <v>0</v>
      </c>
      <c r="L1175" s="41">
        <f t="shared" si="337"/>
        <v>167</v>
      </c>
      <c r="M1175" s="41">
        <f t="shared" si="342"/>
        <v>0</v>
      </c>
      <c r="N1175" s="130">
        <f t="shared" si="343"/>
        <v>0</v>
      </c>
      <c r="O1175" s="41"/>
      <c r="P1175" s="41"/>
      <c r="Q1175" s="41"/>
      <c r="R1175" s="41"/>
      <c r="S1175" s="41">
        <f t="shared" si="344"/>
        <v>0</v>
      </c>
      <c r="T1175" s="130">
        <f t="shared" si="345"/>
        <v>0</v>
      </c>
      <c r="U1175" s="41">
        <v>56</v>
      </c>
      <c r="V1175" s="41"/>
      <c r="W1175" s="41"/>
      <c r="X1175" s="41">
        <v>56</v>
      </c>
      <c r="Y1175" s="41">
        <f t="shared" si="346"/>
        <v>0</v>
      </c>
      <c r="Z1175" s="130">
        <f t="shared" si="347"/>
        <v>0</v>
      </c>
      <c r="AE1175" s="41"/>
      <c r="AF1175" s="41"/>
      <c r="AG1175" s="41"/>
      <c r="AH1175" s="41"/>
      <c r="AJ1175" s="281" t="e">
        <f t="shared" si="348"/>
        <v>#N/A</v>
      </c>
    </row>
    <row r="1176" spans="1:36" ht="19.5" hidden="1" customHeight="1" outlineLevel="2">
      <c r="A1176" s="45" t="s">
        <v>3213</v>
      </c>
      <c r="B1176" s="121" t="s">
        <v>1385</v>
      </c>
      <c r="C1176" s="41">
        <f t="shared" si="338"/>
        <v>12</v>
      </c>
      <c r="D1176" s="41">
        <f t="shared" si="338"/>
        <v>0</v>
      </c>
      <c r="E1176" s="41">
        <f t="shared" si="338"/>
        <v>0</v>
      </c>
      <c r="F1176" s="41">
        <f t="shared" si="339"/>
        <v>12</v>
      </c>
      <c r="G1176" s="41">
        <f t="shared" si="340"/>
        <v>0</v>
      </c>
      <c r="H1176" s="130">
        <f t="shared" si="341"/>
        <v>0</v>
      </c>
      <c r="I1176" s="41">
        <v>12</v>
      </c>
      <c r="J1176" s="41"/>
      <c r="K1176" s="41">
        <f t="shared" si="349"/>
        <v>0</v>
      </c>
      <c r="L1176" s="41">
        <f t="shared" si="337"/>
        <v>12</v>
      </c>
      <c r="M1176" s="41">
        <f t="shared" si="342"/>
        <v>0</v>
      </c>
      <c r="N1176" s="130">
        <f t="shared" si="343"/>
        <v>0</v>
      </c>
      <c r="O1176" s="41"/>
      <c r="P1176" s="41"/>
      <c r="Q1176" s="41"/>
      <c r="R1176" s="41"/>
      <c r="S1176" s="41">
        <f t="shared" si="344"/>
        <v>0</v>
      </c>
      <c r="T1176" s="130">
        <f t="shared" si="345"/>
        <v>0</v>
      </c>
      <c r="U1176" s="41"/>
      <c r="V1176" s="41"/>
      <c r="W1176" s="41"/>
      <c r="X1176" s="41"/>
      <c r="Y1176" s="41">
        <f t="shared" si="346"/>
        <v>0</v>
      </c>
      <c r="Z1176" s="130">
        <f t="shared" si="347"/>
        <v>0</v>
      </c>
      <c r="AE1176" s="41"/>
      <c r="AF1176" s="41"/>
      <c r="AG1176" s="41"/>
      <c r="AH1176" s="41"/>
      <c r="AJ1176" s="281" t="e">
        <f t="shared" si="348"/>
        <v>#N/A</v>
      </c>
    </row>
    <row r="1177" spans="1:36" ht="19.5" hidden="1" customHeight="1" outlineLevel="2">
      <c r="A1177" s="45" t="s">
        <v>3214</v>
      </c>
      <c r="B1177" s="121" t="s">
        <v>1386</v>
      </c>
      <c r="C1177" s="41">
        <f t="shared" si="338"/>
        <v>36</v>
      </c>
      <c r="D1177" s="41">
        <f t="shared" si="338"/>
        <v>0</v>
      </c>
      <c r="E1177" s="41">
        <f t="shared" si="338"/>
        <v>0</v>
      </c>
      <c r="F1177" s="41">
        <f t="shared" si="339"/>
        <v>36</v>
      </c>
      <c r="G1177" s="41">
        <f t="shared" si="340"/>
        <v>0</v>
      </c>
      <c r="H1177" s="130">
        <f t="shared" si="341"/>
        <v>0</v>
      </c>
      <c r="I1177" s="41">
        <v>36</v>
      </c>
      <c r="J1177" s="41"/>
      <c r="K1177" s="41">
        <f t="shared" si="349"/>
        <v>0</v>
      </c>
      <c r="L1177" s="41">
        <f t="shared" si="337"/>
        <v>36</v>
      </c>
      <c r="M1177" s="41">
        <f t="shared" si="342"/>
        <v>0</v>
      </c>
      <c r="N1177" s="130">
        <f t="shared" si="343"/>
        <v>0</v>
      </c>
      <c r="O1177" s="41"/>
      <c r="P1177" s="41"/>
      <c r="Q1177" s="41"/>
      <c r="R1177" s="41"/>
      <c r="S1177" s="41">
        <f t="shared" si="344"/>
        <v>0</v>
      </c>
      <c r="T1177" s="130">
        <f t="shared" si="345"/>
        <v>0</v>
      </c>
      <c r="U1177" s="41"/>
      <c r="V1177" s="41"/>
      <c r="W1177" s="41"/>
      <c r="X1177" s="41"/>
      <c r="Y1177" s="41">
        <f t="shared" si="346"/>
        <v>0</v>
      </c>
      <c r="Z1177" s="130">
        <f t="shared" si="347"/>
        <v>0</v>
      </c>
      <c r="AE1177" s="41"/>
      <c r="AF1177" s="41"/>
      <c r="AG1177" s="41"/>
      <c r="AH1177" s="41"/>
      <c r="AJ1177" s="281" t="e">
        <f t="shared" si="348"/>
        <v>#N/A</v>
      </c>
    </row>
    <row r="1178" spans="1:36" ht="19.5" hidden="1" customHeight="1" outlineLevel="2">
      <c r="A1178" s="45" t="s">
        <v>2094</v>
      </c>
      <c r="B1178" s="121" t="s">
        <v>1387</v>
      </c>
      <c r="C1178" s="41">
        <f t="shared" si="338"/>
        <v>580</v>
      </c>
      <c r="D1178" s="41">
        <f t="shared" si="338"/>
        <v>0</v>
      </c>
      <c r="E1178" s="41">
        <f t="shared" si="338"/>
        <v>-200</v>
      </c>
      <c r="F1178" s="41">
        <f t="shared" si="339"/>
        <v>380</v>
      </c>
      <c r="G1178" s="41">
        <f t="shared" si="340"/>
        <v>-200</v>
      </c>
      <c r="H1178" s="130">
        <f t="shared" si="341"/>
        <v>-34.482758620689658</v>
      </c>
      <c r="I1178" s="41">
        <v>577</v>
      </c>
      <c r="J1178" s="41"/>
      <c r="K1178" s="41">
        <f t="shared" si="349"/>
        <v>-200</v>
      </c>
      <c r="L1178" s="41">
        <f t="shared" si="337"/>
        <v>377</v>
      </c>
      <c r="M1178" s="41">
        <f t="shared" si="342"/>
        <v>-200</v>
      </c>
      <c r="N1178" s="130">
        <f t="shared" si="343"/>
        <v>-34.662045060658578</v>
      </c>
      <c r="O1178" s="41"/>
      <c r="P1178" s="41"/>
      <c r="Q1178" s="41"/>
      <c r="R1178" s="41"/>
      <c r="S1178" s="41">
        <f t="shared" si="344"/>
        <v>0</v>
      </c>
      <c r="T1178" s="130">
        <f t="shared" si="345"/>
        <v>0</v>
      </c>
      <c r="U1178" s="41">
        <v>3</v>
      </c>
      <c r="V1178" s="41"/>
      <c r="W1178" s="41"/>
      <c r="X1178" s="41">
        <v>3</v>
      </c>
      <c r="Y1178" s="41">
        <f t="shared" si="346"/>
        <v>0</v>
      </c>
      <c r="Z1178" s="130">
        <f t="shared" si="347"/>
        <v>0</v>
      </c>
      <c r="AE1178" s="41"/>
      <c r="AF1178" s="41">
        <v>-200</v>
      </c>
      <c r="AG1178" s="41"/>
      <c r="AH1178" s="41"/>
      <c r="AJ1178" s="281" t="e">
        <f t="shared" si="348"/>
        <v>#N/A</v>
      </c>
    </row>
    <row r="1179" spans="1:36" ht="19.5" hidden="1" customHeight="1" outlineLevel="2">
      <c r="A1179" s="45" t="s">
        <v>3215</v>
      </c>
      <c r="B1179" s="121" t="s">
        <v>1388</v>
      </c>
      <c r="C1179" s="41">
        <f t="shared" si="338"/>
        <v>2</v>
      </c>
      <c r="D1179" s="41">
        <f t="shared" si="338"/>
        <v>0</v>
      </c>
      <c r="E1179" s="41">
        <f t="shared" si="338"/>
        <v>0</v>
      </c>
      <c r="F1179" s="41">
        <f t="shared" si="339"/>
        <v>2</v>
      </c>
      <c r="G1179" s="41">
        <f t="shared" si="340"/>
        <v>0</v>
      </c>
      <c r="H1179" s="130">
        <f t="shared" si="341"/>
        <v>0</v>
      </c>
      <c r="I1179" s="41">
        <v>0</v>
      </c>
      <c r="J1179" s="41"/>
      <c r="K1179" s="41">
        <f t="shared" si="349"/>
        <v>0</v>
      </c>
      <c r="L1179" s="41">
        <f t="shared" si="337"/>
        <v>0</v>
      </c>
      <c r="M1179" s="41">
        <f t="shared" si="342"/>
        <v>0</v>
      </c>
      <c r="N1179" s="130">
        <f t="shared" si="343"/>
        <v>0</v>
      </c>
      <c r="O1179" s="41"/>
      <c r="P1179" s="41"/>
      <c r="Q1179" s="41"/>
      <c r="R1179" s="41"/>
      <c r="S1179" s="41">
        <f t="shared" si="344"/>
        <v>0</v>
      </c>
      <c r="T1179" s="130">
        <f t="shared" si="345"/>
        <v>0</v>
      </c>
      <c r="U1179" s="41">
        <v>2</v>
      </c>
      <c r="V1179" s="41"/>
      <c r="W1179" s="41"/>
      <c r="X1179" s="41">
        <v>2</v>
      </c>
      <c r="Y1179" s="41">
        <f t="shared" si="346"/>
        <v>0</v>
      </c>
      <c r="Z1179" s="130">
        <f t="shared" si="347"/>
        <v>0</v>
      </c>
      <c r="AE1179" s="41"/>
      <c r="AF1179" s="41"/>
      <c r="AG1179" s="41"/>
      <c r="AH1179" s="41"/>
      <c r="AJ1179" s="281" t="e">
        <f t="shared" si="348"/>
        <v>#N/A</v>
      </c>
    </row>
    <row r="1180" spans="1:36" ht="19.5" hidden="1" customHeight="1" outlineLevel="2">
      <c r="A1180" s="45" t="s">
        <v>3216</v>
      </c>
      <c r="B1180" s="121" t="s">
        <v>1389</v>
      </c>
      <c r="C1180" s="41">
        <f t="shared" si="338"/>
        <v>0</v>
      </c>
      <c r="D1180" s="41">
        <f t="shared" si="338"/>
        <v>0</v>
      </c>
      <c r="E1180" s="41">
        <f t="shared" si="338"/>
        <v>0</v>
      </c>
      <c r="F1180" s="41">
        <f t="shared" si="339"/>
        <v>0</v>
      </c>
      <c r="G1180" s="41">
        <f t="shared" si="340"/>
        <v>0</v>
      </c>
      <c r="H1180" s="130">
        <f t="shared" si="341"/>
        <v>0</v>
      </c>
      <c r="I1180" s="41">
        <v>0</v>
      </c>
      <c r="J1180" s="41"/>
      <c r="K1180" s="41">
        <f t="shared" si="349"/>
        <v>0</v>
      </c>
      <c r="L1180" s="41">
        <f t="shared" si="337"/>
        <v>0</v>
      </c>
      <c r="M1180" s="41">
        <f t="shared" si="342"/>
        <v>0</v>
      </c>
      <c r="N1180" s="130">
        <f t="shared" si="343"/>
        <v>0</v>
      </c>
      <c r="O1180" s="41"/>
      <c r="P1180" s="41"/>
      <c r="Q1180" s="41"/>
      <c r="R1180" s="41"/>
      <c r="S1180" s="41">
        <f t="shared" si="344"/>
        <v>0</v>
      </c>
      <c r="T1180" s="130">
        <f t="shared" si="345"/>
        <v>0</v>
      </c>
      <c r="U1180" s="41"/>
      <c r="V1180" s="41"/>
      <c r="W1180" s="41"/>
      <c r="X1180" s="41"/>
      <c r="Y1180" s="41">
        <f t="shared" si="346"/>
        <v>0</v>
      </c>
      <c r="Z1180" s="130">
        <f t="shared" si="347"/>
        <v>0</v>
      </c>
      <c r="AE1180" s="41"/>
      <c r="AF1180" s="41"/>
      <c r="AG1180" s="41"/>
      <c r="AH1180" s="41"/>
      <c r="AJ1180" s="281" t="e">
        <f t="shared" si="348"/>
        <v>#N/A</v>
      </c>
    </row>
    <row r="1181" spans="1:36" ht="19.5" hidden="1" customHeight="1" outlineLevel="2">
      <c r="A1181" s="45" t="s">
        <v>3217</v>
      </c>
      <c r="B1181" s="121" t="s">
        <v>1390</v>
      </c>
      <c r="C1181" s="41">
        <f t="shared" si="338"/>
        <v>0</v>
      </c>
      <c r="D1181" s="41">
        <f t="shared" si="338"/>
        <v>0</v>
      </c>
      <c r="E1181" s="41">
        <f t="shared" si="338"/>
        <v>0</v>
      </c>
      <c r="F1181" s="41">
        <f t="shared" si="339"/>
        <v>0</v>
      </c>
      <c r="G1181" s="41">
        <f t="shared" si="340"/>
        <v>0</v>
      </c>
      <c r="H1181" s="130">
        <f t="shared" si="341"/>
        <v>0</v>
      </c>
      <c r="I1181" s="41">
        <v>0</v>
      </c>
      <c r="J1181" s="41"/>
      <c r="K1181" s="41">
        <f t="shared" si="349"/>
        <v>0</v>
      </c>
      <c r="L1181" s="41">
        <f t="shared" si="337"/>
        <v>0</v>
      </c>
      <c r="M1181" s="41">
        <f t="shared" si="342"/>
        <v>0</v>
      </c>
      <c r="N1181" s="130">
        <f t="shared" si="343"/>
        <v>0</v>
      </c>
      <c r="O1181" s="41"/>
      <c r="P1181" s="41"/>
      <c r="Q1181" s="41"/>
      <c r="R1181" s="41"/>
      <c r="S1181" s="41">
        <f t="shared" si="344"/>
        <v>0</v>
      </c>
      <c r="T1181" s="130">
        <f t="shared" si="345"/>
        <v>0</v>
      </c>
      <c r="U1181" s="41"/>
      <c r="V1181" s="41"/>
      <c r="W1181" s="41"/>
      <c r="X1181" s="41"/>
      <c r="Y1181" s="41">
        <f t="shared" si="346"/>
        <v>0</v>
      </c>
      <c r="Z1181" s="130">
        <f t="shared" si="347"/>
        <v>0</v>
      </c>
      <c r="AE1181" s="41"/>
      <c r="AF1181" s="41"/>
      <c r="AG1181" s="41"/>
      <c r="AH1181" s="41"/>
      <c r="AJ1181" s="281" t="e">
        <f t="shared" si="348"/>
        <v>#N/A</v>
      </c>
    </row>
    <row r="1182" spans="1:36" ht="19.5" hidden="1" customHeight="1" outlineLevel="2">
      <c r="A1182" s="45" t="s">
        <v>3218</v>
      </c>
      <c r="B1182" s="121" t="s">
        <v>1391</v>
      </c>
      <c r="C1182" s="41">
        <f t="shared" si="338"/>
        <v>0</v>
      </c>
      <c r="D1182" s="41">
        <f t="shared" si="338"/>
        <v>0</v>
      </c>
      <c r="E1182" s="41">
        <f t="shared" si="338"/>
        <v>0</v>
      </c>
      <c r="F1182" s="41">
        <f t="shared" si="339"/>
        <v>0</v>
      </c>
      <c r="G1182" s="41">
        <f t="shared" si="340"/>
        <v>0</v>
      </c>
      <c r="H1182" s="130">
        <f t="shared" si="341"/>
        <v>0</v>
      </c>
      <c r="I1182" s="41">
        <v>0</v>
      </c>
      <c r="J1182" s="41"/>
      <c r="K1182" s="41">
        <f t="shared" si="349"/>
        <v>0</v>
      </c>
      <c r="L1182" s="41">
        <f t="shared" si="337"/>
        <v>0</v>
      </c>
      <c r="M1182" s="41">
        <f t="shared" si="342"/>
        <v>0</v>
      </c>
      <c r="N1182" s="130">
        <f t="shared" si="343"/>
        <v>0</v>
      </c>
      <c r="O1182" s="41"/>
      <c r="P1182" s="41"/>
      <c r="Q1182" s="41"/>
      <c r="R1182" s="41"/>
      <c r="S1182" s="41">
        <f t="shared" si="344"/>
        <v>0</v>
      </c>
      <c r="T1182" s="130">
        <f t="shared" si="345"/>
        <v>0</v>
      </c>
      <c r="U1182" s="41"/>
      <c r="V1182" s="41"/>
      <c r="W1182" s="41"/>
      <c r="X1182" s="41"/>
      <c r="Y1182" s="41">
        <f t="shared" si="346"/>
        <v>0</v>
      </c>
      <c r="Z1182" s="130">
        <f t="shared" si="347"/>
        <v>0</v>
      </c>
      <c r="AE1182" s="41"/>
      <c r="AF1182" s="41"/>
      <c r="AG1182" s="41"/>
      <c r="AH1182" s="41"/>
      <c r="AJ1182" s="281" t="e">
        <f t="shared" si="348"/>
        <v>#N/A</v>
      </c>
    </row>
    <row r="1183" spans="1:36" ht="19.5" hidden="1" customHeight="1" outlineLevel="2">
      <c r="A1183" s="45" t="s">
        <v>3219</v>
      </c>
      <c r="B1183" s="121" t="s">
        <v>1392</v>
      </c>
      <c r="C1183" s="41">
        <f t="shared" si="338"/>
        <v>0</v>
      </c>
      <c r="D1183" s="41">
        <f t="shared" si="338"/>
        <v>0</v>
      </c>
      <c r="E1183" s="41">
        <f t="shared" si="338"/>
        <v>0</v>
      </c>
      <c r="F1183" s="41">
        <f t="shared" si="339"/>
        <v>0</v>
      </c>
      <c r="G1183" s="41">
        <f t="shared" si="340"/>
        <v>0</v>
      </c>
      <c r="H1183" s="130">
        <f t="shared" si="341"/>
        <v>0</v>
      </c>
      <c r="I1183" s="41">
        <v>0</v>
      </c>
      <c r="J1183" s="41"/>
      <c r="K1183" s="41">
        <f t="shared" si="349"/>
        <v>0</v>
      </c>
      <c r="L1183" s="41">
        <f t="shared" si="337"/>
        <v>0</v>
      </c>
      <c r="M1183" s="41">
        <f t="shared" si="342"/>
        <v>0</v>
      </c>
      <c r="N1183" s="130">
        <f t="shared" si="343"/>
        <v>0</v>
      </c>
      <c r="O1183" s="41"/>
      <c r="P1183" s="41"/>
      <c r="Q1183" s="41"/>
      <c r="R1183" s="41"/>
      <c r="S1183" s="41">
        <f t="shared" si="344"/>
        <v>0</v>
      </c>
      <c r="T1183" s="130">
        <f t="shared" si="345"/>
        <v>0</v>
      </c>
      <c r="U1183" s="41"/>
      <c r="V1183" s="41"/>
      <c r="W1183" s="41"/>
      <c r="X1183" s="41"/>
      <c r="Y1183" s="41">
        <f t="shared" si="346"/>
        <v>0</v>
      </c>
      <c r="Z1183" s="130">
        <f t="shared" si="347"/>
        <v>0</v>
      </c>
      <c r="AE1183" s="41"/>
      <c r="AF1183" s="41"/>
      <c r="AG1183" s="41"/>
      <c r="AH1183" s="41"/>
      <c r="AJ1183" s="281" t="e">
        <f t="shared" si="348"/>
        <v>#N/A</v>
      </c>
    </row>
    <row r="1184" spans="1:36" ht="19.5" hidden="1" customHeight="1" outlineLevel="2">
      <c r="A1184" s="45" t="s">
        <v>3220</v>
      </c>
      <c r="B1184" s="121" t="s">
        <v>1393</v>
      </c>
      <c r="C1184" s="41">
        <f t="shared" si="338"/>
        <v>0</v>
      </c>
      <c r="D1184" s="41">
        <f t="shared" si="338"/>
        <v>0</v>
      </c>
      <c r="E1184" s="41">
        <f t="shared" si="338"/>
        <v>0</v>
      </c>
      <c r="F1184" s="41">
        <f t="shared" si="339"/>
        <v>0</v>
      </c>
      <c r="G1184" s="41">
        <f t="shared" si="340"/>
        <v>0</v>
      </c>
      <c r="H1184" s="130">
        <f t="shared" si="341"/>
        <v>0</v>
      </c>
      <c r="I1184" s="41">
        <v>0</v>
      </c>
      <c r="J1184" s="41"/>
      <c r="K1184" s="41">
        <f t="shared" si="349"/>
        <v>0</v>
      </c>
      <c r="L1184" s="41">
        <f t="shared" si="337"/>
        <v>0</v>
      </c>
      <c r="M1184" s="41">
        <f t="shared" si="342"/>
        <v>0</v>
      </c>
      <c r="N1184" s="130">
        <f t="shared" si="343"/>
        <v>0</v>
      </c>
      <c r="O1184" s="41"/>
      <c r="P1184" s="41"/>
      <c r="Q1184" s="41"/>
      <c r="R1184" s="41"/>
      <c r="S1184" s="41">
        <f t="shared" si="344"/>
        <v>0</v>
      </c>
      <c r="T1184" s="130">
        <f t="shared" si="345"/>
        <v>0</v>
      </c>
      <c r="U1184" s="41"/>
      <c r="V1184" s="41"/>
      <c r="W1184" s="41"/>
      <c r="X1184" s="41"/>
      <c r="Y1184" s="41">
        <f t="shared" si="346"/>
        <v>0</v>
      </c>
      <c r="Z1184" s="130">
        <f t="shared" si="347"/>
        <v>0</v>
      </c>
      <c r="AE1184" s="41"/>
      <c r="AF1184" s="41"/>
      <c r="AG1184" s="41"/>
      <c r="AH1184" s="41"/>
      <c r="AJ1184" s="281" t="e">
        <f t="shared" si="348"/>
        <v>#N/A</v>
      </c>
    </row>
    <row r="1185" spans="1:36" ht="19.5" hidden="1" customHeight="1" outlineLevel="2">
      <c r="A1185" s="45" t="s">
        <v>3221</v>
      </c>
      <c r="B1185" s="121" t="s">
        <v>1394</v>
      </c>
      <c r="C1185" s="41">
        <f t="shared" si="338"/>
        <v>0</v>
      </c>
      <c r="D1185" s="41">
        <f t="shared" si="338"/>
        <v>0</v>
      </c>
      <c r="E1185" s="41">
        <f t="shared" si="338"/>
        <v>0</v>
      </c>
      <c r="F1185" s="41">
        <f t="shared" si="339"/>
        <v>0</v>
      </c>
      <c r="G1185" s="41">
        <f t="shared" si="340"/>
        <v>0</v>
      </c>
      <c r="H1185" s="130">
        <f t="shared" si="341"/>
        <v>0</v>
      </c>
      <c r="I1185" s="41">
        <v>0</v>
      </c>
      <c r="J1185" s="41"/>
      <c r="K1185" s="41">
        <f t="shared" si="349"/>
        <v>0</v>
      </c>
      <c r="L1185" s="41">
        <f t="shared" si="337"/>
        <v>0</v>
      </c>
      <c r="M1185" s="41">
        <f t="shared" si="342"/>
        <v>0</v>
      </c>
      <c r="N1185" s="130">
        <f t="shared" si="343"/>
        <v>0</v>
      </c>
      <c r="O1185" s="41"/>
      <c r="P1185" s="41"/>
      <c r="Q1185" s="41"/>
      <c r="R1185" s="41"/>
      <c r="S1185" s="41">
        <f t="shared" si="344"/>
        <v>0</v>
      </c>
      <c r="T1185" s="130">
        <f t="shared" si="345"/>
        <v>0</v>
      </c>
      <c r="U1185" s="41"/>
      <c r="V1185" s="41"/>
      <c r="W1185" s="41"/>
      <c r="X1185" s="41"/>
      <c r="Y1185" s="41">
        <f t="shared" si="346"/>
        <v>0</v>
      </c>
      <c r="Z1185" s="130">
        <f t="shared" si="347"/>
        <v>0</v>
      </c>
      <c r="AE1185" s="41"/>
      <c r="AF1185" s="41"/>
      <c r="AG1185" s="41"/>
      <c r="AH1185" s="41"/>
      <c r="AJ1185" s="281" t="e">
        <f t="shared" si="348"/>
        <v>#N/A</v>
      </c>
    </row>
    <row r="1186" spans="1:36" ht="19.5" hidden="1" customHeight="1" outlineLevel="2">
      <c r="A1186" s="45" t="s">
        <v>3222</v>
      </c>
      <c r="B1186" s="121" t="s">
        <v>1395</v>
      </c>
      <c r="C1186" s="41">
        <f t="shared" si="338"/>
        <v>0</v>
      </c>
      <c r="D1186" s="41">
        <f t="shared" si="338"/>
        <v>0</v>
      </c>
      <c r="E1186" s="41">
        <f t="shared" si="338"/>
        <v>0</v>
      </c>
      <c r="F1186" s="41">
        <f t="shared" si="339"/>
        <v>0</v>
      </c>
      <c r="G1186" s="41">
        <f t="shared" si="340"/>
        <v>0</v>
      </c>
      <c r="H1186" s="130">
        <f t="shared" si="341"/>
        <v>0</v>
      </c>
      <c r="I1186" s="41">
        <v>0</v>
      </c>
      <c r="J1186" s="41"/>
      <c r="K1186" s="41">
        <f t="shared" si="349"/>
        <v>0</v>
      </c>
      <c r="L1186" s="41">
        <f t="shared" si="337"/>
        <v>0</v>
      </c>
      <c r="M1186" s="41">
        <f t="shared" si="342"/>
        <v>0</v>
      </c>
      <c r="N1186" s="130">
        <f t="shared" si="343"/>
        <v>0</v>
      </c>
      <c r="O1186" s="41"/>
      <c r="P1186" s="41"/>
      <c r="Q1186" s="41"/>
      <c r="R1186" s="41"/>
      <c r="S1186" s="41">
        <f t="shared" si="344"/>
        <v>0</v>
      </c>
      <c r="T1186" s="130">
        <f t="shared" si="345"/>
        <v>0</v>
      </c>
      <c r="U1186" s="41"/>
      <c r="V1186" s="41"/>
      <c r="W1186" s="41"/>
      <c r="X1186" s="41"/>
      <c r="Y1186" s="41">
        <f t="shared" si="346"/>
        <v>0</v>
      </c>
      <c r="Z1186" s="130">
        <f t="shared" si="347"/>
        <v>0</v>
      </c>
      <c r="AE1186" s="41"/>
      <c r="AF1186" s="41"/>
      <c r="AG1186" s="41"/>
      <c r="AH1186" s="41"/>
      <c r="AJ1186" s="281" t="e">
        <f t="shared" si="348"/>
        <v>#N/A</v>
      </c>
    </row>
    <row r="1187" spans="1:36" ht="19.5" hidden="1" customHeight="1" outlineLevel="2">
      <c r="A1187" s="45" t="s">
        <v>2095</v>
      </c>
      <c r="B1187" s="121" t="s">
        <v>1396</v>
      </c>
      <c r="C1187" s="41">
        <f t="shared" si="338"/>
        <v>58</v>
      </c>
      <c r="D1187" s="41">
        <f t="shared" si="338"/>
        <v>0</v>
      </c>
      <c r="E1187" s="41">
        <f t="shared" si="338"/>
        <v>100</v>
      </c>
      <c r="F1187" s="41">
        <f t="shared" si="339"/>
        <v>158</v>
      </c>
      <c r="G1187" s="41">
        <f t="shared" si="340"/>
        <v>100</v>
      </c>
      <c r="H1187" s="130">
        <f t="shared" si="341"/>
        <v>172.41379310344826</v>
      </c>
      <c r="I1187" s="41">
        <v>58</v>
      </c>
      <c r="J1187" s="41"/>
      <c r="K1187" s="41">
        <f t="shared" si="349"/>
        <v>100</v>
      </c>
      <c r="L1187" s="41">
        <f t="shared" si="337"/>
        <v>158</v>
      </c>
      <c r="M1187" s="41">
        <f t="shared" si="342"/>
        <v>100</v>
      </c>
      <c r="N1187" s="130">
        <f t="shared" si="343"/>
        <v>172.41379310344826</v>
      </c>
      <c r="O1187" s="41"/>
      <c r="P1187" s="41"/>
      <c r="Q1187" s="41"/>
      <c r="R1187" s="41"/>
      <c r="S1187" s="41">
        <f t="shared" si="344"/>
        <v>0</v>
      </c>
      <c r="T1187" s="130">
        <f t="shared" si="345"/>
        <v>0</v>
      </c>
      <c r="U1187" s="41"/>
      <c r="V1187" s="41"/>
      <c r="W1187" s="41"/>
      <c r="X1187" s="41"/>
      <c r="Y1187" s="41">
        <f t="shared" si="346"/>
        <v>0</v>
      </c>
      <c r="Z1187" s="130">
        <f t="shared" si="347"/>
        <v>0</v>
      </c>
      <c r="AE1187" s="41"/>
      <c r="AF1187" s="41">
        <v>100</v>
      </c>
      <c r="AG1187" s="41"/>
      <c r="AH1187" s="41"/>
      <c r="AJ1187" s="281" t="e">
        <f t="shared" si="348"/>
        <v>#N/A</v>
      </c>
    </row>
    <row r="1188" spans="1:36" ht="19.5" hidden="1" customHeight="1" outlineLevel="2">
      <c r="A1188" s="45" t="s">
        <v>3223</v>
      </c>
      <c r="B1188" s="121" t="s">
        <v>503</v>
      </c>
      <c r="C1188" s="41">
        <f t="shared" si="338"/>
        <v>275</v>
      </c>
      <c r="D1188" s="41">
        <f t="shared" si="338"/>
        <v>0</v>
      </c>
      <c r="E1188" s="41">
        <f t="shared" si="338"/>
        <v>0</v>
      </c>
      <c r="F1188" s="41">
        <f t="shared" si="339"/>
        <v>275</v>
      </c>
      <c r="G1188" s="41">
        <f t="shared" si="340"/>
        <v>0</v>
      </c>
      <c r="H1188" s="130">
        <f t="shared" si="341"/>
        <v>0</v>
      </c>
      <c r="I1188" s="41">
        <v>275</v>
      </c>
      <c r="J1188" s="41"/>
      <c r="K1188" s="41">
        <f t="shared" si="349"/>
        <v>0</v>
      </c>
      <c r="L1188" s="41">
        <f t="shared" si="337"/>
        <v>275</v>
      </c>
      <c r="M1188" s="41">
        <f t="shared" si="342"/>
        <v>0</v>
      </c>
      <c r="N1188" s="130">
        <f t="shared" si="343"/>
        <v>0</v>
      </c>
      <c r="O1188" s="41"/>
      <c r="P1188" s="41"/>
      <c r="Q1188" s="41"/>
      <c r="R1188" s="41"/>
      <c r="S1188" s="41">
        <f t="shared" si="344"/>
        <v>0</v>
      </c>
      <c r="T1188" s="130">
        <f t="shared" si="345"/>
        <v>0</v>
      </c>
      <c r="U1188" s="41"/>
      <c r="V1188" s="41"/>
      <c r="W1188" s="41"/>
      <c r="X1188" s="41"/>
      <c r="Y1188" s="41">
        <f t="shared" si="346"/>
        <v>0</v>
      </c>
      <c r="Z1188" s="130">
        <f t="shared" si="347"/>
        <v>0</v>
      </c>
      <c r="AE1188" s="41"/>
      <c r="AF1188" s="41"/>
      <c r="AG1188" s="41"/>
      <c r="AH1188" s="41"/>
      <c r="AJ1188" s="281" t="e">
        <f t="shared" si="348"/>
        <v>#N/A</v>
      </c>
    </row>
    <row r="1189" spans="1:36" ht="19.5" hidden="1" customHeight="1" outlineLevel="2">
      <c r="A1189" s="45" t="s">
        <v>3224</v>
      </c>
      <c r="B1189" s="121" t="s">
        <v>1397</v>
      </c>
      <c r="C1189" s="41">
        <f t="shared" si="338"/>
        <v>190</v>
      </c>
      <c r="D1189" s="41">
        <f t="shared" si="338"/>
        <v>0</v>
      </c>
      <c r="E1189" s="41">
        <f t="shared" si="338"/>
        <v>0</v>
      </c>
      <c r="F1189" s="41">
        <f t="shared" si="339"/>
        <v>190</v>
      </c>
      <c r="G1189" s="41">
        <f t="shared" si="340"/>
        <v>0</v>
      </c>
      <c r="H1189" s="130">
        <f t="shared" si="341"/>
        <v>0</v>
      </c>
      <c r="I1189" s="41">
        <v>190</v>
      </c>
      <c r="J1189" s="41"/>
      <c r="K1189" s="41">
        <f t="shared" si="349"/>
        <v>0</v>
      </c>
      <c r="L1189" s="41">
        <f t="shared" si="337"/>
        <v>190</v>
      </c>
      <c r="M1189" s="41">
        <f t="shared" si="342"/>
        <v>0</v>
      </c>
      <c r="N1189" s="130">
        <f t="shared" si="343"/>
        <v>0</v>
      </c>
      <c r="O1189" s="41"/>
      <c r="P1189" s="41"/>
      <c r="Q1189" s="41"/>
      <c r="R1189" s="41"/>
      <c r="S1189" s="41">
        <f t="shared" si="344"/>
        <v>0</v>
      </c>
      <c r="T1189" s="130">
        <f t="shared" si="345"/>
        <v>0</v>
      </c>
      <c r="U1189" s="41"/>
      <c r="V1189" s="41"/>
      <c r="W1189" s="41"/>
      <c r="X1189" s="41"/>
      <c r="Y1189" s="41">
        <f t="shared" si="346"/>
        <v>0</v>
      </c>
      <c r="Z1189" s="130">
        <f t="shared" si="347"/>
        <v>0</v>
      </c>
      <c r="AE1189" s="41"/>
      <c r="AF1189" s="41"/>
      <c r="AG1189" s="41"/>
      <c r="AH1189" s="41"/>
      <c r="AJ1189" s="281" t="e">
        <f t="shared" si="348"/>
        <v>#N/A</v>
      </c>
    </row>
    <row r="1190" spans="1:36" ht="19.5" hidden="1" customHeight="1" outlineLevel="1" collapsed="1">
      <c r="A1190" s="43" t="s">
        <v>3225</v>
      </c>
      <c r="B1190" s="121" t="s">
        <v>1398</v>
      </c>
      <c r="C1190" s="44">
        <f t="shared" si="338"/>
        <v>32</v>
      </c>
      <c r="D1190" s="44">
        <f t="shared" si="338"/>
        <v>0</v>
      </c>
      <c r="E1190" s="44">
        <f t="shared" si="338"/>
        <v>0</v>
      </c>
      <c r="F1190" s="44">
        <f t="shared" si="339"/>
        <v>32</v>
      </c>
      <c r="G1190" s="44">
        <f t="shared" si="340"/>
        <v>0</v>
      </c>
      <c r="H1190" s="131">
        <f t="shared" si="341"/>
        <v>0</v>
      </c>
      <c r="I1190" s="44">
        <f>SUM(I1191:I1198)</f>
        <v>32</v>
      </c>
      <c r="J1190" s="44">
        <f>SUM(J1191:J1198)</f>
        <v>0</v>
      </c>
      <c r="K1190" s="44">
        <f>SUM(K1191:K1198)</f>
        <v>0</v>
      </c>
      <c r="L1190" s="44">
        <f t="shared" si="337"/>
        <v>32</v>
      </c>
      <c r="M1190" s="44">
        <f t="shared" si="342"/>
        <v>0</v>
      </c>
      <c r="N1190" s="131">
        <f t="shared" si="343"/>
        <v>0</v>
      </c>
      <c r="O1190" s="44">
        <f>SUM(O1191:O1198)</f>
        <v>0</v>
      </c>
      <c r="P1190" s="44">
        <f>SUM(P1191:P1198)</f>
        <v>0</v>
      </c>
      <c r="Q1190" s="44">
        <f>SUM(Q1191:Q1198)</f>
        <v>0</v>
      </c>
      <c r="R1190" s="44">
        <f>SUM(R1191:R1198)</f>
        <v>0</v>
      </c>
      <c r="S1190" s="44">
        <f t="shared" si="344"/>
        <v>0</v>
      </c>
      <c r="T1190" s="131">
        <f t="shared" si="345"/>
        <v>0</v>
      </c>
      <c r="U1190" s="44">
        <f>SUM(U1191:U1198)</f>
        <v>0</v>
      </c>
      <c r="V1190" s="44">
        <f>SUM(V1191:V1198)</f>
        <v>0</v>
      </c>
      <c r="W1190" s="44">
        <f>SUM(W1191:W1198)</f>
        <v>0</v>
      </c>
      <c r="X1190" s="44">
        <f>SUM(X1191:X1198)</f>
        <v>0</v>
      </c>
      <c r="Y1190" s="44">
        <f t="shared" si="346"/>
        <v>0</v>
      </c>
      <c r="Z1190" s="131">
        <f t="shared" si="347"/>
        <v>0</v>
      </c>
      <c r="AE1190" s="44">
        <f>SUM(AE1191:AE1198)</f>
        <v>0</v>
      </c>
      <c r="AF1190" s="44">
        <f>SUM(AF1191:AF1198)</f>
        <v>0</v>
      </c>
      <c r="AG1190" s="44">
        <f>SUM(AG1191:AG1198)</f>
        <v>0</v>
      </c>
      <c r="AH1190" s="44">
        <f>SUM(AH1191:AH1198)</f>
        <v>0</v>
      </c>
      <c r="AJ1190" s="281" t="e">
        <f t="shared" si="348"/>
        <v>#N/A</v>
      </c>
    </row>
    <row r="1191" spans="1:36" ht="19.5" hidden="1" customHeight="1" outlineLevel="2">
      <c r="A1191" s="45" t="s">
        <v>3226</v>
      </c>
      <c r="B1191" s="121" t="s">
        <v>706</v>
      </c>
      <c r="C1191" s="41">
        <f t="shared" si="338"/>
        <v>0</v>
      </c>
      <c r="D1191" s="41">
        <f t="shared" si="338"/>
        <v>0</v>
      </c>
      <c r="E1191" s="41">
        <f t="shared" si="338"/>
        <v>0</v>
      </c>
      <c r="F1191" s="41">
        <f t="shared" si="339"/>
        <v>0</v>
      </c>
      <c r="G1191" s="41">
        <f t="shared" si="340"/>
        <v>0</v>
      </c>
      <c r="H1191" s="130">
        <f t="shared" si="341"/>
        <v>0</v>
      </c>
      <c r="I1191" s="41">
        <v>0</v>
      </c>
      <c r="J1191" s="41"/>
      <c r="K1191" s="41">
        <f t="shared" ref="K1191:K1198" si="350">SUM(AE1191:AH1191)</f>
        <v>0</v>
      </c>
      <c r="L1191" s="41">
        <f t="shared" si="337"/>
        <v>0</v>
      </c>
      <c r="M1191" s="41">
        <f t="shared" si="342"/>
        <v>0</v>
      </c>
      <c r="N1191" s="130">
        <f t="shared" si="343"/>
        <v>0</v>
      </c>
      <c r="O1191" s="41"/>
      <c r="P1191" s="41"/>
      <c r="Q1191" s="41"/>
      <c r="R1191" s="41"/>
      <c r="S1191" s="41">
        <f t="shared" si="344"/>
        <v>0</v>
      </c>
      <c r="T1191" s="130">
        <f t="shared" si="345"/>
        <v>0</v>
      </c>
      <c r="U1191" s="41"/>
      <c r="V1191" s="41"/>
      <c r="W1191" s="41"/>
      <c r="X1191" s="41"/>
      <c r="Y1191" s="41">
        <f t="shared" si="346"/>
        <v>0</v>
      </c>
      <c r="Z1191" s="130">
        <f t="shared" si="347"/>
        <v>0</v>
      </c>
      <c r="AE1191" s="41"/>
      <c r="AF1191" s="41"/>
      <c r="AG1191" s="41"/>
      <c r="AH1191" s="41"/>
      <c r="AJ1191" s="281" t="e">
        <f t="shared" si="348"/>
        <v>#N/A</v>
      </c>
    </row>
    <row r="1192" spans="1:36" ht="19.5" hidden="1" customHeight="1" outlineLevel="2">
      <c r="A1192" s="45" t="s">
        <v>3227</v>
      </c>
      <c r="B1192" s="121" t="s">
        <v>718</v>
      </c>
      <c r="C1192" s="41">
        <f t="shared" si="338"/>
        <v>0</v>
      </c>
      <c r="D1192" s="41">
        <f t="shared" si="338"/>
        <v>0</v>
      </c>
      <c r="E1192" s="41">
        <f t="shared" si="338"/>
        <v>0</v>
      </c>
      <c r="F1192" s="41">
        <f t="shared" si="339"/>
        <v>0</v>
      </c>
      <c r="G1192" s="41">
        <f t="shared" si="340"/>
        <v>0</v>
      </c>
      <c r="H1192" s="130">
        <f t="shared" si="341"/>
        <v>0</v>
      </c>
      <c r="I1192" s="41">
        <v>0</v>
      </c>
      <c r="J1192" s="41"/>
      <c r="K1192" s="41">
        <f t="shared" si="350"/>
        <v>0</v>
      </c>
      <c r="L1192" s="41">
        <f t="shared" si="337"/>
        <v>0</v>
      </c>
      <c r="M1192" s="41">
        <f t="shared" si="342"/>
        <v>0</v>
      </c>
      <c r="N1192" s="130">
        <f t="shared" si="343"/>
        <v>0</v>
      </c>
      <c r="O1192" s="41"/>
      <c r="P1192" s="41"/>
      <c r="Q1192" s="41"/>
      <c r="R1192" s="41"/>
      <c r="S1192" s="41">
        <f t="shared" si="344"/>
        <v>0</v>
      </c>
      <c r="T1192" s="130">
        <f t="shared" si="345"/>
        <v>0</v>
      </c>
      <c r="U1192" s="41"/>
      <c r="V1192" s="41"/>
      <c r="W1192" s="41"/>
      <c r="X1192" s="41"/>
      <c r="Y1192" s="41">
        <f t="shared" si="346"/>
        <v>0</v>
      </c>
      <c r="Z1192" s="130">
        <f t="shared" si="347"/>
        <v>0</v>
      </c>
      <c r="AE1192" s="41"/>
      <c r="AF1192" s="41"/>
      <c r="AG1192" s="41"/>
      <c r="AH1192" s="41"/>
      <c r="AJ1192" s="281" t="e">
        <f t="shared" si="348"/>
        <v>#N/A</v>
      </c>
    </row>
    <row r="1193" spans="1:36" ht="19.5" hidden="1" customHeight="1" outlineLevel="2">
      <c r="A1193" s="45" t="s">
        <v>3228</v>
      </c>
      <c r="B1193" s="121" t="s">
        <v>719</v>
      </c>
      <c r="C1193" s="41">
        <f t="shared" si="338"/>
        <v>0</v>
      </c>
      <c r="D1193" s="41">
        <f t="shared" si="338"/>
        <v>0</v>
      </c>
      <c r="E1193" s="41">
        <f t="shared" si="338"/>
        <v>0</v>
      </c>
      <c r="F1193" s="41">
        <f t="shared" si="339"/>
        <v>0</v>
      </c>
      <c r="G1193" s="41">
        <f t="shared" si="340"/>
        <v>0</v>
      </c>
      <c r="H1193" s="130">
        <f t="shared" si="341"/>
        <v>0</v>
      </c>
      <c r="I1193" s="41">
        <v>0</v>
      </c>
      <c r="J1193" s="41"/>
      <c r="K1193" s="41">
        <f t="shared" si="350"/>
        <v>0</v>
      </c>
      <c r="L1193" s="41">
        <f t="shared" si="337"/>
        <v>0</v>
      </c>
      <c r="M1193" s="41">
        <f t="shared" si="342"/>
        <v>0</v>
      </c>
      <c r="N1193" s="130">
        <f t="shared" si="343"/>
        <v>0</v>
      </c>
      <c r="O1193" s="41"/>
      <c r="P1193" s="41"/>
      <c r="Q1193" s="41"/>
      <c r="R1193" s="41"/>
      <c r="S1193" s="41">
        <f t="shared" si="344"/>
        <v>0</v>
      </c>
      <c r="T1193" s="130">
        <f t="shared" si="345"/>
        <v>0</v>
      </c>
      <c r="U1193" s="41"/>
      <c r="V1193" s="41"/>
      <c r="W1193" s="41"/>
      <c r="X1193" s="41"/>
      <c r="Y1193" s="41">
        <f t="shared" si="346"/>
        <v>0</v>
      </c>
      <c r="Z1193" s="130">
        <f t="shared" si="347"/>
        <v>0</v>
      </c>
      <c r="AE1193" s="41"/>
      <c r="AF1193" s="41"/>
      <c r="AG1193" s="41"/>
      <c r="AH1193" s="41"/>
      <c r="AJ1193" s="281" t="e">
        <f t="shared" si="348"/>
        <v>#N/A</v>
      </c>
    </row>
    <row r="1194" spans="1:36" ht="19.5" hidden="1" customHeight="1" outlineLevel="2">
      <c r="A1194" s="45" t="s">
        <v>3229</v>
      </c>
      <c r="B1194" s="121" t="s">
        <v>1399</v>
      </c>
      <c r="C1194" s="41">
        <f t="shared" si="338"/>
        <v>16</v>
      </c>
      <c r="D1194" s="41">
        <f t="shared" si="338"/>
        <v>0</v>
      </c>
      <c r="E1194" s="41">
        <f t="shared" si="338"/>
        <v>0</v>
      </c>
      <c r="F1194" s="41">
        <f t="shared" si="339"/>
        <v>16</v>
      </c>
      <c r="G1194" s="41">
        <f t="shared" si="340"/>
        <v>0</v>
      </c>
      <c r="H1194" s="130">
        <f t="shared" si="341"/>
        <v>0</v>
      </c>
      <c r="I1194" s="41">
        <v>16</v>
      </c>
      <c r="J1194" s="41"/>
      <c r="K1194" s="41">
        <f t="shared" si="350"/>
        <v>0</v>
      </c>
      <c r="L1194" s="41">
        <f t="shared" si="337"/>
        <v>16</v>
      </c>
      <c r="M1194" s="41">
        <f t="shared" si="342"/>
        <v>0</v>
      </c>
      <c r="N1194" s="130">
        <f t="shared" si="343"/>
        <v>0</v>
      </c>
      <c r="O1194" s="41"/>
      <c r="P1194" s="41"/>
      <c r="Q1194" s="41"/>
      <c r="R1194" s="41"/>
      <c r="S1194" s="41">
        <f t="shared" si="344"/>
        <v>0</v>
      </c>
      <c r="T1194" s="130">
        <f t="shared" si="345"/>
        <v>0</v>
      </c>
      <c r="U1194" s="41"/>
      <c r="V1194" s="41"/>
      <c r="W1194" s="41"/>
      <c r="X1194" s="41"/>
      <c r="Y1194" s="41">
        <f t="shared" si="346"/>
        <v>0</v>
      </c>
      <c r="Z1194" s="130">
        <f t="shared" si="347"/>
        <v>0</v>
      </c>
      <c r="AE1194" s="41"/>
      <c r="AF1194" s="41"/>
      <c r="AG1194" s="41"/>
      <c r="AH1194" s="41"/>
      <c r="AJ1194" s="281" t="e">
        <f t="shared" si="348"/>
        <v>#N/A</v>
      </c>
    </row>
    <row r="1195" spans="1:36" ht="19.5" hidden="1" customHeight="1" outlineLevel="2">
      <c r="A1195" s="45" t="s">
        <v>3230</v>
      </c>
      <c r="B1195" s="121" t="s">
        <v>1400</v>
      </c>
      <c r="C1195" s="41">
        <f t="shared" si="338"/>
        <v>0</v>
      </c>
      <c r="D1195" s="41">
        <f t="shared" si="338"/>
        <v>0</v>
      </c>
      <c r="E1195" s="41">
        <f t="shared" si="338"/>
        <v>0</v>
      </c>
      <c r="F1195" s="41">
        <f t="shared" si="339"/>
        <v>0</v>
      </c>
      <c r="G1195" s="41">
        <f t="shared" si="340"/>
        <v>0</v>
      </c>
      <c r="H1195" s="130">
        <f t="shared" si="341"/>
        <v>0</v>
      </c>
      <c r="I1195" s="41">
        <v>0</v>
      </c>
      <c r="J1195" s="41"/>
      <c r="K1195" s="41">
        <f t="shared" si="350"/>
        <v>0</v>
      </c>
      <c r="L1195" s="41">
        <f t="shared" si="337"/>
        <v>0</v>
      </c>
      <c r="M1195" s="41">
        <f t="shared" si="342"/>
        <v>0</v>
      </c>
      <c r="N1195" s="130">
        <f t="shared" si="343"/>
        <v>0</v>
      </c>
      <c r="O1195" s="41"/>
      <c r="P1195" s="41"/>
      <c r="Q1195" s="41"/>
      <c r="R1195" s="41"/>
      <c r="S1195" s="41">
        <f t="shared" si="344"/>
        <v>0</v>
      </c>
      <c r="T1195" s="130">
        <f t="shared" si="345"/>
        <v>0</v>
      </c>
      <c r="U1195" s="41"/>
      <c r="V1195" s="41"/>
      <c r="W1195" s="41"/>
      <c r="X1195" s="41"/>
      <c r="Y1195" s="41">
        <f t="shared" si="346"/>
        <v>0</v>
      </c>
      <c r="Z1195" s="130">
        <f t="shared" si="347"/>
        <v>0</v>
      </c>
      <c r="AE1195" s="41"/>
      <c r="AF1195" s="41"/>
      <c r="AG1195" s="41"/>
      <c r="AH1195" s="41"/>
      <c r="AJ1195" s="281" t="e">
        <f t="shared" si="348"/>
        <v>#N/A</v>
      </c>
    </row>
    <row r="1196" spans="1:36" ht="19.5" hidden="1" customHeight="1" outlineLevel="2">
      <c r="A1196" s="45" t="s">
        <v>3231</v>
      </c>
      <c r="B1196" s="121" t="s">
        <v>1401</v>
      </c>
      <c r="C1196" s="41">
        <f t="shared" si="338"/>
        <v>0</v>
      </c>
      <c r="D1196" s="41">
        <f t="shared" si="338"/>
        <v>0</v>
      </c>
      <c r="E1196" s="41">
        <f t="shared" si="338"/>
        <v>0</v>
      </c>
      <c r="F1196" s="41">
        <f t="shared" si="339"/>
        <v>0</v>
      </c>
      <c r="G1196" s="41">
        <f t="shared" si="340"/>
        <v>0</v>
      </c>
      <c r="H1196" s="130">
        <f t="shared" si="341"/>
        <v>0</v>
      </c>
      <c r="I1196" s="41">
        <v>0</v>
      </c>
      <c r="J1196" s="41"/>
      <c r="K1196" s="41">
        <f t="shared" si="350"/>
        <v>0</v>
      </c>
      <c r="L1196" s="41">
        <f t="shared" si="337"/>
        <v>0</v>
      </c>
      <c r="M1196" s="41">
        <f t="shared" si="342"/>
        <v>0</v>
      </c>
      <c r="N1196" s="130">
        <f t="shared" si="343"/>
        <v>0</v>
      </c>
      <c r="O1196" s="41"/>
      <c r="P1196" s="41"/>
      <c r="Q1196" s="41"/>
      <c r="R1196" s="41"/>
      <c r="S1196" s="41">
        <f t="shared" si="344"/>
        <v>0</v>
      </c>
      <c r="T1196" s="130">
        <f t="shared" si="345"/>
        <v>0</v>
      </c>
      <c r="U1196" s="41"/>
      <c r="V1196" s="41"/>
      <c r="W1196" s="41"/>
      <c r="X1196" s="41"/>
      <c r="Y1196" s="41">
        <f t="shared" si="346"/>
        <v>0</v>
      </c>
      <c r="Z1196" s="130">
        <f t="shared" si="347"/>
        <v>0</v>
      </c>
      <c r="AE1196" s="41"/>
      <c r="AF1196" s="41"/>
      <c r="AG1196" s="41"/>
      <c r="AH1196" s="41"/>
      <c r="AJ1196" s="281" t="e">
        <f t="shared" si="348"/>
        <v>#N/A</v>
      </c>
    </row>
    <row r="1197" spans="1:36" ht="19.5" hidden="1" customHeight="1" outlineLevel="2">
      <c r="A1197" s="45" t="s">
        <v>3232</v>
      </c>
      <c r="B1197" s="121" t="s">
        <v>503</v>
      </c>
      <c r="C1197" s="41">
        <f t="shared" si="338"/>
        <v>0</v>
      </c>
      <c r="D1197" s="41">
        <f t="shared" si="338"/>
        <v>0</v>
      </c>
      <c r="E1197" s="41">
        <f t="shared" si="338"/>
        <v>0</v>
      </c>
      <c r="F1197" s="41">
        <f t="shared" si="339"/>
        <v>0</v>
      </c>
      <c r="G1197" s="41">
        <f t="shared" si="340"/>
        <v>0</v>
      </c>
      <c r="H1197" s="130">
        <f t="shared" si="341"/>
        <v>0</v>
      </c>
      <c r="I1197" s="41">
        <v>0</v>
      </c>
      <c r="J1197" s="41"/>
      <c r="K1197" s="41">
        <f t="shared" si="350"/>
        <v>0</v>
      </c>
      <c r="L1197" s="41">
        <f t="shared" si="337"/>
        <v>0</v>
      </c>
      <c r="M1197" s="41">
        <f t="shared" si="342"/>
        <v>0</v>
      </c>
      <c r="N1197" s="130">
        <f t="shared" si="343"/>
        <v>0</v>
      </c>
      <c r="O1197" s="41"/>
      <c r="P1197" s="41"/>
      <c r="Q1197" s="41"/>
      <c r="R1197" s="41"/>
      <c r="S1197" s="41">
        <f t="shared" si="344"/>
        <v>0</v>
      </c>
      <c r="T1197" s="130">
        <f t="shared" si="345"/>
        <v>0</v>
      </c>
      <c r="U1197" s="41"/>
      <c r="V1197" s="41"/>
      <c r="W1197" s="41"/>
      <c r="X1197" s="41"/>
      <c r="Y1197" s="41">
        <f t="shared" si="346"/>
        <v>0</v>
      </c>
      <c r="Z1197" s="130">
        <f t="shared" si="347"/>
        <v>0</v>
      </c>
      <c r="AE1197" s="41"/>
      <c r="AF1197" s="41"/>
      <c r="AG1197" s="41"/>
      <c r="AH1197" s="41"/>
      <c r="AJ1197" s="281" t="e">
        <f t="shared" si="348"/>
        <v>#N/A</v>
      </c>
    </row>
    <row r="1198" spans="1:36" ht="19.5" hidden="1" customHeight="1" outlineLevel="2">
      <c r="A1198" s="45" t="s">
        <v>3233</v>
      </c>
      <c r="B1198" s="121" t="s">
        <v>1402</v>
      </c>
      <c r="C1198" s="41">
        <f t="shared" si="338"/>
        <v>16</v>
      </c>
      <c r="D1198" s="41">
        <f t="shared" si="338"/>
        <v>0</v>
      </c>
      <c r="E1198" s="41">
        <f t="shared" si="338"/>
        <v>0</v>
      </c>
      <c r="F1198" s="41">
        <f t="shared" si="339"/>
        <v>16</v>
      </c>
      <c r="G1198" s="41">
        <f t="shared" si="340"/>
        <v>0</v>
      </c>
      <c r="H1198" s="130">
        <f t="shared" si="341"/>
        <v>0</v>
      </c>
      <c r="I1198" s="41">
        <v>16</v>
      </c>
      <c r="J1198" s="41"/>
      <c r="K1198" s="41">
        <f t="shared" si="350"/>
        <v>0</v>
      </c>
      <c r="L1198" s="41">
        <f t="shared" si="337"/>
        <v>16</v>
      </c>
      <c r="M1198" s="41">
        <f t="shared" si="342"/>
        <v>0</v>
      </c>
      <c r="N1198" s="130">
        <f t="shared" si="343"/>
        <v>0</v>
      </c>
      <c r="O1198" s="41"/>
      <c r="P1198" s="41"/>
      <c r="Q1198" s="41"/>
      <c r="R1198" s="41"/>
      <c r="S1198" s="41">
        <f t="shared" si="344"/>
        <v>0</v>
      </c>
      <c r="T1198" s="130">
        <f t="shared" si="345"/>
        <v>0</v>
      </c>
      <c r="U1198" s="41"/>
      <c r="V1198" s="41"/>
      <c r="W1198" s="41"/>
      <c r="X1198" s="41"/>
      <c r="Y1198" s="41">
        <f t="shared" si="346"/>
        <v>0</v>
      </c>
      <c r="Z1198" s="130">
        <f t="shared" si="347"/>
        <v>0</v>
      </c>
      <c r="AE1198" s="41"/>
      <c r="AF1198" s="41"/>
      <c r="AG1198" s="41"/>
      <c r="AH1198" s="41"/>
      <c r="AJ1198" s="281">
        <f t="shared" si="348"/>
        <v>-16</v>
      </c>
    </row>
    <row r="1199" spans="1:36" ht="19.5" hidden="1" customHeight="1" outlineLevel="1" collapsed="1">
      <c r="A1199" s="43" t="s">
        <v>3234</v>
      </c>
      <c r="B1199" s="121" t="s">
        <v>1403</v>
      </c>
      <c r="C1199" s="44">
        <f t="shared" si="338"/>
        <v>810</v>
      </c>
      <c r="D1199" s="44">
        <f t="shared" si="338"/>
        <v>0</v>
      </c>
      <c r="E1199" s="44">
        <f t="shared" si="338"/>
        <v>0</v>
      </c>
      <c r="F1199" s="44">
        <f t="shared" si="339"/>
        <v>810</v>
      </c>
      <c r="G1199" s="44">
        <f t="shared" si="340"/>
        <v>0</v>
      </c>
      <c r="H1199" s="131">
        <f t="shared" si="341"/>
        <v>0</v>
      </c>
      <c r="I1199" s="44">
        <f>SUM(I1200:I1211)</f>
        <v>810</v>
      </c>
      <c r="J1199" s="44">
        <f>SUM(J1200:J1211)</f>
        <v>0</v>
      </c>
      <c r="K1199" s="44">
        <f>SUM(K1200:K1211)</f>
        <v>0</v>
      </c>
      <c r="L1199" s="44">
        <f t="shared" si="337"/>
        <v>810</v>
      </c>
      <c r="M1199" s="44">
        <f t="shared" si="342"/>
        <v>0</v>
      </c>
      <c r="N1199" s="131">
        <f t="shared" si="343"/>
        <v>0</v>
      </c>
      <c r="O1199" s="44">
        <f>SUM(O1200:O1211)</f>
        <v>0</v>
      </c>
      <c r="P1199" s="44">
        <f>SUM(P1200:P1211)</f>
        <v>0</v>
      </c>
      <c r="Q1199" s="44">
        <f>SUM(Q1200:Q1211)</f>
        <v>0</v>
      </c>
      <c r="R1199" s="44">
        <f>SUM(R1200:R1211)</f>
        <v>0</v>
      </c>
      <c r="S1199" s="44">
        <f t="shared" si="344"/>
        <v>0</v>
      </c>
      <c r="T1199" s="131">
        <f t="shared" si="345"/>
        <v>0</v>
      </c>
      <c r="U1199" s="44">
        <f>SUM(U1200:U1211)</f>
        <v>0</v>
      </c>
      <c r="V1199" s="44">
        <f>SUM(V1200:V1211)</f>
        <v>0</v>
      </c>
      <c r="W1199" s="44">
        <f>SUM(W1200:W1211)</f>
        <v>0</v>
      </c>
      <c r="X1199" s="44">
        <f>SUM(X1200:X1211)</f>
        <v>0</v>
      </c>
      <c r="Y1199" s="44">
        <f t="shared" si="346"/>
        <v>0</v>
      </c>
      <c r="Z1199" s="131">
        <f t="shared" si="347"/>
        <v>0</v>
      </c>
      <c r="AE1199" s="44">
        <f>SUM(AE1200:AE1211)</f>
        <v>0</v>
      </c>
      <c r="AF1199" s="44">
        <f>SUM(AF1200:AF1211)</f>
        <v>0</v>
      </c>
      <c r="AG1199" s="44">
        <f>SUM(AG1200:AG1211)</f>
        <v>0</v>
      </c>
      <c r="AH1199" s="44">
        <f>SUM(AH1200:AH1211)</f>
        <v>0</v>
      </c>
      <c r="AJ1199" s="281" t="e">
        <f t="shared" si="348"/>
        <v>#N/A</v>
      </c>
    </row>
    <row r="1200" spans="1:36" ht="19.5" hidden="1" customHeight="1" outlineLevel="2">
      <c r="A1200" s="45" t="s">
        <v>3235</v>
      </c>
      <c r="B1200" s="121" t="s">
        <v>706</v>
      </c>
      <c r="C1200" s="41">
        <f t="shared" si="338"/>
        <v>123</v>
      </c>
      <c r="D1200" s="41">
        <f t="shared" si="338"/>
        <v>0</v>
      </c>
      <c r="E1200" s="41">
        <f t="shared" si="338"/>
        <v>0</v>
      </c>
      <c r="F1200" s="41">
        <f t="shared" si="339"/>
        <v>123</v>
      </c>
      <c r="G1200" s="41">
        <f t="shared" si="340"/>
        <v>0</v>
      </c>
      <c r="H1200" s="130">
        <f t="shared" si="341"/>
        <v>0</v>
      </c>
      <c r="I1200" s="41">
        <v>123</v>
      </c>
      <c r="J1200" s="41"/>
      <c r="K1200" s="41">
        <f t="shared" ref="K1200:K1211" si="351">SUM(AE1200:AH1200)</f>
        <v>0</v>
      </c>
      <c r="L1200" s="41">
        <f t="shared" si="337"/>
        <v>123</v>
      </c>
      <c r="M1200" s="41">
        <f t="shared" si="342"/>
        <v>0</v>
      </c>
      <c r="N1200" s="130">
        <f t="shared" si="343"/>
        <v>0</v>
      </c>
      <c r="O1200" s="41"/>
      <c r="P1200" s="41"/>
      <c r="Q1200" s="41"/>
      <c r="R1200" s="41"/>
      <c r="S1200" s="41">
        <f t="shared" si="344"/>
        <v>0</v>
      </c>
      <c r="T1200" s="130">
        <f t="shared" si="345"/>
        <v>0</v>
      </c>
      <c r="U1200" s="41"/>
      <c r="V1200" s="41"/>
      <c r="W1200" s="41"/>
      <c r="X1200" s="41"/>
      <c r="Y1200" s="41">
        <f t="shared" si="346"/>
        <v>0</v>
      </c>
      <c r="Z1200" s="130">
        <f t="shared" si="347"/>
        <v>0</v>
      </c>
      <c r="AE1200" s="41"/>
      <c r="AF1200" s="41"/>
      <c r="AG1200" s="41"/>
      <c r="AH1200" s="41"/>
      <c r="AJ1200" s="281" t="e">
        <f t="shared" si="348"/>
        <v>#N/A</v>
      </c>
    </row>
    <row r="1201" spans="1:36" ht="19.5" hidden="1" customHeight="1" outlineLevel="2">
      <c r="A1201" s="45" t="s">
        <v>3236</v>
      </c>
      <c r="B1201" s="121" t="s">
        <v>718</v>
      </c>
      <c r="C1201" s="41">
        <f t="shared" si="338"/>
        <v>0</v>
      </c>
      <c r="D1201" s="41">
        <f t="shared" si="338"/>
        <v>0</v>
      </c>
      <c r="E1201" s="41">
        <f t="shared" si="338"/>
        <v>0</v>
      </c>
      <c r="F1201" s="41">
        <f t="shared" si="339"/>
        <v>0</v>
      </c>
      <c r="G1201" s="41">
        <f t="shared" si="340"/>
        <v>0</v>
      </c>
      <c r="H1201" s="130">
        <f t="shared" si="341"/>
        <v>0</v>
      </c>
      <c r="I1201" s="41">
        <v>0</v>
      </c>
      <c r="J1201" s="41"/>
      <c r="K1201" s="41">
        <f t="shared" si="351"/>
        <v>0</v>
      </c>
      <c r="L1201" s="41">
        <f t="shared" si="337"/>
        <v>0</v>
      </c>
      <c r="M1201" s="41">
        <f t="shared" si="342"/>
        <v>0</v>
      </c>
      <c r="N1201" s="130">
        <f t="shared" si="343"/>
        <v>0</v>
      </c>
      <c r="O1201" s="41"/>
      <c r="P1201" s="41"/>
      <c r="Q1201" s="41"/>
      <c r="R1201" s="41"/>
      <c r="S1201" s="41">
        <f t="shared" si="344"/>
        <v>0</v>
      </c>
      <c r="T1201" s="130">
        <f t="shared" si="345"/>
        <v>0</v>
      </c>
      <c r="U1201" s="41"/>
      <c r="V1201" s="41"/>
      <c r="W1201" s="41"/>
      <c r="X1201" s="41"/>
      <c r="Y1201" s="41">
        <f t="shared" si="346"/>
        <v>0</v>
      </c>
      <c r="Z1201" s="130">
        <f t="shared" si="347"/>
        <v>0</v>
      </c>
      <c r="AE1201" s="41"/>
      <c r="AF1201" s="41"/>
      <c r="AG1201" s="41"/>
      <c r="AH1201" s="41"/>
      <c r="AJ1201" s="281" t="e">
        <f t="shared" si="348"/>
        <v>#N/A</v>
      </c>
    </row>
    <row r="1202" spans="1:36" ht="19.5" hidden="1" customHeight="1" outlineLevel="2">
      <c r="A1202" s="45" t="s">
        <v>3237</v>
      </c>
      <c r="B1202" s="121" t="s">
        <v>719</v>
      </c>
      <c r="C1202" s="41">
        <f t="shared" si="338"/>
        <v>0</v>
      </c>
      <c r="D1202" s="41">
        <f t="shared" si="338"/>
        <v>0</v>
      </c>
      <c r="E1202" s="41">
        <f t="shared" si="338"/>
        <v>0</v>
      </c>
      <c r="F1202" s="41">
        <f t="shared" si="339"/>
        <v>0</v>
      </c>
      <c r="G1202" s="41">
        <f t="shared" si="340"/>
        <v>0</v>
      </c>
      <c r="H1202" s="130">
        <f t="shared" si="341"/>
        <v>0</v>
      </c>
      <c r="I1202" s="41">
        <v>0</v>
      </c>
      <c r="J1202" s="41"/>
      <c r="K1202" s="41">
        <f t="shared" si="351"/>
        <v>0</v>
      </c>
      <c r="L1202" s="41">
        <f t="shared" si="337"/>
        <v>0</v>
      </c>
      <c r="M1202" s="41">
        <f t="shared" si="342"/>
        <v>0</v>
      </c>
      <c r="N1202" s="130">
        <f t="shared" si="343"/>
        <v>0</v>
      </c>
      <c r="O1202" s="41"/>
      <c r="P1202" s="41"/>
      <c r="Q1202" s="41"/>
      <c r="R1202" s="41"/>
      <c r="S1202" s="41">
        <f t="shared" si="344"/>
        <v>0</v>
      </c>
      <c r="T1202" s="130">
        <f t="shared" si="345"/>
        <v>0</v>
      </c>
      <c r="U1202" s="41"/>
      <c r="V1202" s="41"/>
      <c r="W1202" s="41"/>
      <c r="X1202" s="41"/>
      <c r="Y1202" s="41">
        <f t="shared" si="346"/>
        <v>0</v>
      </c>
      <c r="Z1202" s="130">
        <f t="shared" si="347"/>
        <v>0</v>
      </c>
      <c r="AE1202" s="41"/>
      <c r="AF1202" s="41"/>
      <c r="AG1202" s="41"/>
      <c r="AH1202" s="41"/>
      <c r="AJ1202" s="281" t="e">
        <f t="shared" si="348"/>
        <v>#N/A</v>
      </c>
    </row>
    <row r="1203" spans="1:36" ht="19.5" hidden="1" customHeight="1" outlineLevel="2">
      <c r="A1203" s="45" t="s">
        <v>3238</v>
      </c>
      <c r="B1203" s="121" t="s">
        <v>1404</v>
      </c>
      <c r="C1203" s="41">
        <f t="shared" si="338"/>
        <v>517</v>
      </c>
      <c r="D1203" s="41">
        <f t="shared" si="338"/>
        <v>0</v>
      </c>
      <c r="E1203" s="41">
        <f t="shared" si="338"/>
        <v>0</v>
      </c>
      <c r="F1203" s="41">
        <f t="shared" si="339"/>
        <v>517</v>
      </c>
      <c r="G1203" s="41">
        <f t="shared" si="340"/>
        <v>0</v>
      </c>
      <c r="H1203" s="130">
        <f t="shared" si="341"/>
        <v>0</v>
      </c>
      <c r="I1203" s="41">
        <v>517</v>
      </c>
      <c r="J1203" s="41"/>
      <c r="K1203" s="41">
        <f t="shared" si="351"/>
        <v>0</v>
      </c>
      <c r="L1203" s="41">
        <f t="shared" si="337"/>
        <v>517</v>
      </c>
      <c r="M1203" s="41">
        <f t="shared" si="342"/>
        <v>0</v>
      </c>
      <c r="N1203" s="130">
        <f t="shared" si="343"/>
        <v>0</v>
      </c>
      <c r="O1203" s="41"/>
      <c r="P1203" s="41"/>
      <c r="Q1203" s="41"/>
      <c r="R1203" s="41"/>
      <c r="S1203" s="41">
        <f t="shared" si="344"/>
        <v>0</v>
      </c>
      <c r="T1203" s="130">
        <f t="shared" si="345"/>
        <v>0</v>
      </c>
      <c r="U1203" s="41"/>
      <c r="V1203" s="41"/>
      <c r="W1203" s="41"/>
      <c r="X1203" s="41"/>
      <c r="Y1203" s="41">
        <f t="shared" si="346"/>
        <v>0</v>
      </c>
      <c r="Z1203" s="130">
        <f t="shared" si="347"/>
        <v>0</v>
      </c>
      <c r="AE1203" s="41"/>
      <c r="AF1203" s="41"/>
      <c r="AG1203" s="41"/>
      <c r="AH1203" s="41"/>
      <c r="AJ1203" s="281" t="e">
        <f t="shared" si="348"/>
        <v>#N/A</v>
      </c>
    </row>
    <row r="1204" spans="1:36" ht="19.5" hidden="1" customHeight="1" outlineLevel="2">
      <c r="A1204" s="45" t="s">
        <v>3239</v>
      </c>
      <c r="B1204" s="121" t="s">
        <v>1405</v>
      </c>
      <c r="C1204" s="41">
        <f t="shared" si="338"/>
        <v>0</v>
      </c>
      <c r="D1204" s="41">
        <f t="shared" si="338"/>
        <v>0</v>
      </c>
      <c r="E1204" s="41">
        <f t="shared" si="338"/>
        <v>0</v>
      </c>
      <c r="F1204" s="41">
        <f t="shared" si="339"/>
        <v>0</v>
      </c>
      <c r="G1204" s="41">
        <f t="shared" si="340"/>
        <v>0</v>
      </c>
      <c r="H1204" s="130">
        <f t="shared" si="341"/>
        <v>0</v>
      </c>
      <c r="I1204" s="41">
        <v>0</v>
      </c>
      <c r="J1204" s="41"/>
      <c r="K1204" s="41">
        <f t="shared" si="351"/>
        <v>0</v>
      </c>
      <c r="L1204" s="41">
        <f t="shared" si="337"/>
        <v>0</v>
      </c>
      <c r="M1204" s="41">
        <f t="shared" si="342"/>
        <v>0</v>
      </c>
      <c r="N1204" s="130">
        <f t="shared" si="343"/>
        <v>0</v>
      </c>
      <c r="O1204" s="41"/>
      <c r="P1204" s="41"/>
      <c r="Q1204" s="41"/>
      <c r="R1204" s="41"/>
      <c r="S1204" s="41">
        <f t="shared" si="344"/>
        <v>0</v>
      </c>
      <c r="T1204" s="130">
        <f t="shared" si="345"/>
        <v>0</v>
      </c>
      <c r="U1204" s="41"/>
      <c r="V1204" s="41"/>
      <c r="W1204" s="41"/>
      <c r="X1204" s="41"/>
      <c r="Y1204" s="41">
        <f t="shared" si="346"/>
        <v>0</v>
      </c>
      <c r="Z1204" s="130">
        <f t="shared" si="347"/>
        <v>0</v>
      </c>
      <c r="AE1204" s="41"/>
      <c r="AF1204" s="41"/>
      <c r="AG1204" s="41"/>
      <c r="AH1204" s="41"/>
      <c r="AJ1204" s="281" t="e">
        <f t="shared" si="348"/>
        <v>#N/A</v>
      </c>
    </row>
    <row r="1205" spans="1:36" ht="19.5" hidden="1" customHeight="1" outlineLevel="2">
      <c r="A1205" s="45" t="s">
        <v>3240</v>
      </c>
      <c r="B1205" s="121" t="s">
        <v>1406</v>
      </c>
      <c r="C1205" s="41">
        <f t="shared" si="338"/>
        <v>53</v>
      </c>
      <c r="D1205" s="41">
        <f t="shared" si="338"/>
        <v>0</v>
      </c>
      <c r="E1205" s="41">
        <f t="shared" si="338"/>
        <v>0</v>
      </c>
      <c r="F1205" s="41">
        <f t="shared" si="339"/>
        <v>53</v>
      </c>
      <c r="G1205" s="41">
        <f t="shared" si="340"/>
        <v>0</v>
      </c>
      <c r="H1205" s="130">
        <f t="shared" si="341"/>
        <v>0</v>
      </c>
      <c r="I1205" s="41">
        <v>53</v>
      </c>
      <c r="J1205" s="41"/>
      <c r="K1205" s="41">
        <f t="shared" si="351"/>
        <v>0</v>
      </c>
      <c r="L1205" s="41">
        <f t="shared" si="337"/>
        <v>53</v>
      </c>
      <c r="M1205" s="41">
        <f t="shared" si="342"/>
        <v>0</v>
      </c>
      <c r="N1205" s="130">
        <f t="shared" si="343"/>
        <v>0</v>
      </c>
      <c r="O1205" s="41"/>
      <c r="P1205" s="41"/>
      <c r="Q1205" s="41"/>
      <c r="R1205" s="41"/>
      <c r="S1205" s="41">
        <f t="shared" si="344"/>
        <v>0</v>
      </c>
      <c r="T1205" s="130">
        <f t="shared" si="345"/>
        <v>0</v>
      </c>
      <c r="U1205" s="41"/>
      <c r="V1205" s="41"/>
      <c r="W1205" s="41"/>
      <c r="X1205" s="41"/>
      <c r="Y1205" s="41">
        <f t="shared" si="346"/>
        <v>0</v>
      </c>
      <c r="Z1205" s="130">
        <f t="shared" si="347"/>
        <v>0</v>
      </c>
      <c r="AE1205" s="41"/>
      <c r="AF1205" s="41"/>
      <c r="AG1205" s="41"/>
      <c r="AH1205" s="41"/>
      <c r="AJ1205" s="281" t="e">
        <f t="shared" si="348"/>
        <v>#N/A</v>
      </c>
    </row>
    <row r="1206" spans="1:36" ht="19.5" hidden="1" customHeight="1" outlineLevel="2">
      <c r="A1206" s="45" t="s">
        <v>3241</v>
      </c>
      <c r="B1206" s="121" t="s">
        <v>1407</v>
      </c>
      <c r="C1206" s="41">
        <f t="shared" si="338"/>
        <v>0</v>
      </c>
      <c r="D1206" s="41">
        <f t="shared" si="338"/>
        <v>0</v>
      </c>
      <c r="E1206" s="41">
        <f t="shared" si="338"/>
        <v>0</v>
      </c>
      <c r="F1206" s="41">
        <f t="shared" si="339"/>
        <v>0</v>
      </c>
      <c r="G1206" s="41">
        <f t="shared" si="340"/>
        <v>0</v>
      </c>
      <c r="H1206" s="130">
        <f t="shared" si="341"/>
        <v>0</v>
      </c>
      <c r="I1206" s="41">
        <v>0</v>
      </c>
      <c r="J1206" s="41"/>
      <c r="K1206" s="41">
        <f t="shared" si="351"/>
        <v>0</v>
      </c>
      <c r="L1206" s="41">
        <f t="shared" si="337"/>
        <v>0</v>
      </c>
      <c r="M1206" s="41">
        <f t="shared" si="342"/>
        <v>0</v>
      </c>
      <c r="N1206" s="130">
        <f t="shared" si="343"/>
        <v>0</v>
      </c>
      <c r="O1206" s="41"/>
      <c r="P1206" s="41"/>
      <c r="Q1206" s="41"/>
      <c r="R1206" s="41"/>
      <c r="S1206" s="41">
        <f t="shared" si="344"/>
        <v>0</v>
      </c>
      <c r="T1206" s="130">
        <f t="shared" si="345"/>
        <v>0</v>
      </c>
      <c r="U1206" s="41"/>
      <c r="V1206" s="41"/>
      <c r="W1206" s="41"/>
      <c r="X1206" s="41"/>
      <c r="Y1206" s="41">
        <f t="shared" si="346"/>
        <v>0</v>
      </c>
      <c r="Z1206" s="130">
        <f t="shared" si="347"/>
        <v>0</v>
      </c>
      <c r="AE1206" s="41"/>
      <c r="AF1206" s="41"/>
      <c r="AG1206" s="41"/>
      <c r="AH1206" s="41"/>
      <c r="AJ1206" s="281" t="e">
        <f t="shared" si="348"/>
        <v>#N/A</v>
      </c>
    </row>
    <row r="1207" spans="1:36" ht="19.5" hidden="1" customHeight="1" outlineLevel="2">
      <c r="A1207" s="45" t="s">
        <v>3242</v>
      </c>
      <c r="B1207" s="121" t="s">
        <v>1408</v>
      </c>
      <c r="C1207" s="41">
        <f t="shared" si="338"/>
        <v>17</v>
      </c>
      <c r="D1207" s="41">
        <f t="shared" si="338"/>
        <v>0</v>
      </c>
      <c r="E1207" s="41">
        <f t="shared" si="338"/>
        <v>0</v>
      </c>
      <c r="F1207" s="41">
        <f t="shared" si="339"/>
        <v>17</v>
      </c>
      <c r="G1207" s="41">
        <f t="shared" si="340"/>
        <v>0</v>
      </c>
      <c r="H1207" s="130">
        <f t="shared" si="341"/>
        <v>0</v>
      </c>
      <c r="I1207" s="41">
        <v>17</v>
      </c>
      <c r="J1207" s="41"/>
      <c r="K1207" s="41">
        <f t="shared" si="351"/>
        <v>0</v>
      </c>
      <c r="L1207" s="41">
        <f t="shared" si="337"/>
        <v>17</v>
      </c>
      <c r="M1207" s="41">
        <f t="shared" si="342"/>
        <v>0</v>
      </c>
      <c r="N1207" s="130">
        <f t="shared" si="343"/>
        <v>0</v>
      </c>
      <c r="O1207" s="41"/>
      <c r="P1207" s="41"/>
      <c r="Q1207" s="41"/>
      <c r="R1207" s="41"/>
      <c r="S1207" s="41">
        <f t="shared" si="344"/>
        <v>0</v>
      </c>
      <c r="T1207" s="130">
        <f t="shared" si="345"/>
        <v>0</v>
      </c>
      <c r="U1207" s="41"/>
      <c r="V1207" s="41"/>
      <c r="W1207" s="41"/>
      <c r="X1207" s="41"/>
      <c r="Y1207" s="41">
        <f t="shared" si="346"/>
        <v>0</v>
      </c>
      <c r="Z1207" s="130">
        <f t="shared" si="347"/>
        <v>0</v>
      </c>
      <c r="AE1207" s="41"/>
      <c r="AF1207" s="41"/>
      <c r="AG1207" s="41"/>
      <c r="AH1207" s="41"/>
      <c r="AJ1207" s="281" t="e">
        <f t="shared" si="348"/>
        <v>#N/A</v>
      </c>
    </row>
    <row r="1208" spans="1:36" ht="19.5" hidden="1" customHeight="1" outlineLevel="2">
      <c r="A1208" s="45" t="s">
        <v>3243</v>
      </c>
      <c r="B1208" s="121" t="s">
        <v>1409</v>
      </c>
      <c r="C1208" s="41">
        <f t="shared" si="338"/>
        <v>23</v>
      </c>
      <c r="D1208" s="41">
        <f t="shared" si="338"/>
        <v>0</v>
      </c>
      <c r="E1208" s="41">
        <f t="shared" si="338"/>
        <v>0</v>
      </c>
      <c r="F1208" s="41">
        <f t="shared" si="339"/>
        <v>23</v>
      </c>
      <c r="G1208" s="41">
        <f t="shared" si="340"/>
        <v>0</v>
      </c>
      <c r="H1208" s="130">
        <f t="shared" si="341"/>
        <v>0</v>
      </c>
      <c r="I1208" s="41">
        <v>23</v>
      </c>
      <c r="J1208" s="41"/>
      <c r="K1208" s="41">
        <f t="shared" si="351"/>
        <v>0</v>
      </c>
      <c r="L1208" s="41">
        <f t="shared" si="337"/>
        <v>23</v>
      </c>
      <c r="M1208" s="41">
        <f t="shared" si="342"/>
        <v>0</v>
      </c>
      <c r="N1208" s="130">
        <f t="shared" si="343"/>
        <v>0</v>
      </c>
      <c r="O1208" s="41"/>
      <c r="P1208" s="41"/>
      <c r="Q1208" s="41"/>
      <c r="R1208" s="41"/>
      <c r="S1208" s="41">
        <f t="shared" si="344"/>
        <v>0</v>
      </c>
      <c r="T1208" s="130">
        <f t="shared" si="345"/>
        <v>0</v>
      </c>
      <c r="U1208" s="41"/>
      <c r="V1208" s="41"/>
      <c r="W1208" s="41"/>
      <c r="X1208" s="41"/>
      <c r="Y1208" s="41">
        <f t="shared" si="346"/>
        <v>0</v>
      </c>
      <c r="Z1208" s="130">
        <f t="shared" si="347"/>
        <v>0</v>
      </c>
      <c r="AE1208" s="41"/>
      <c r="AF1208" s="41"/>
      <c r="AG1208" s="41"/>
      <c r="AH1208" s="41"/>
      <c r="AJ1208" s="281" t="e">
        <f t="shared" si="348"/>
        <v>#N/A</v>
      </c>
    </row>
    <row r="1209" spans="1:36" ht="19.5" hidden="1" customHeight="1" outlineLevel="2">
      <c r="A1209" s="45" t="s">
        <v>3244</v>
      </c>
      <c r="B1209" s="121" t="s">
        <v>1410</v>
      </c>
      <c r="C1209" s="41">
        <f t="shared" si="338"/>
        <v>40</v>
      </c>
      <c r="D1209" s="41">
        <f t="shared" si="338"/>
        <v>0</v>
      </c>
      <c r="E1209" s="41">
        <f t="shared" si="338"/>
        <v>0</v>
      </c>
      <c r="F1209" s="41">
        <f t="shared" si="339"/>
        <v>40</v>
      </c>
      <c r="G1209" s="41">
        <f t="shared" si="340"/>
        <v>0</v>
      </c>
      <c r="H1209" s="130">
        <f t="shared" si="341"/>
        <v>0</v>
      </c>
      <c r="I1209" s="41">
        <v>40</v>
      </c>
      <c r="J1209" s="41"/>
      <c r="K1209" s="41">
        <f t="shared" si="351"/>
        <v>0</v>
      </c>
      <c r="L1209" s="41">
        <f t="shared" si="337"/>
        <v>40</v>
      </c>
      <c r="M1209" s="41">
        <f t="shared" si="342"/>
        <v>0</v>
      </c>
      <c r="N1209" s="130">
        <f t="shared" si="343"/>
        <v>0</v>
      </c>
      <c r="O1209" s="41"/>
      <c r="P1209" s="41"/>
      <c r="Q1209" s="41"/>
      <c r="R1209" s="41"/>
      <c r="S1209" s="41">
        <f t="shared" si="344"/>
        <v>0</v>
      </c>
      <c r="T1209" s="130">
        <f t="shared" si="345"/>
        <v>0</v>
      </c>
      <c r="U1209" s="41"/>
      <c r="V1209" s="41"/>
      <c r="W1209" s="41"/>
      <c r="X1209" s="41"/>
      <c r="Y1209" s="41">
        <f t="shared" si="346"/>
        <v>0</v>
      </c>
      <c r="Z1209" s="130">
        <f t="shared" si="347"/>
        <v>0</v>
      </c>
      <c r="AE1209" s="41"/>
      <c r="AF1209" s="41"/>
      <c r="AG1209" s="41"/>
      <c r="AH1209" s="41"/>
      <c r="AJ1209" s="281" t="e">
        <f t="shared" si="348"/>
        <v>#N/A</v>
      </c>
    </row>
    <row r="1210" spans="1:36" ht="19.5" hidden="1" customHeight="1" outlineLevel="2">
      <c r="A1210" s="45" t="s">
        <v>3245</v>
      </c>
      <c r="B1210" s="121" t="s">
        <v>1411</v>
      </c>
      <c r="C1210" s="41">
        <f t="shared" si="338"/>
        <v>37</v>
      </c>
      <c r="D1210" s="41">
        <f t="shared" si="338"/>
        <v>0</v>
      </c>
      <c r="E1210" s="41">
        <f t="shared" si="338"/>
        <v>0</v>
      </c>
      <c r="F1210" s="41">
        <f t="shared" si="339"/>
        <v>37</v>
      </c>
      <c r="G1210" s="41">
        <f t="shared" si="340"/>
        <v>0</v>
      </c>
      <c r="H1210" s="130">
        <f t="shared" si="341"/>
        <v>0</v>
      </c>
      <c r="I1210" s="41">
        <v>37</v>
      </c>
      <c r="J1210" s="41"/>
      <c r="K1210" s="41">
        <f t="shared" si="351"/>
        <v>0</v>
      </c>
      <c r="L1210" s="41">
        <f t="shared" si="337"/>
        <v>37</v>
      </c>
      <c r="M1210" s="41">
        <f t="shared" si="342"/>
        <v>0</v>
      </c>
      <c r="N1210" s="130">
        <f t="shared" si="343"/>
        <v>0</v>
      </c>
      <c r="O1210" s="41"/>
      <c r="P1210" s="41"/>
      <c r="Q1210" s="41"/>
      <c r="R1210" s="41"/>
      <c r="S1210" s="41">
        <f t="shared" si="344"/>
        <v>0</v>
      </c>
      <c r="T1210" s="130">
        <f t="shared" si="345"/>
        <v>0</v>
      </c>
      <c r="U1210" s="41"/>
      <c r="V1210" s="41"/>
      <c r="W1210" s="41"/>
      <c r="X1210" s="41"/>
      <c r="Y1210" s="41">
        <f t="shared" si="346"/>
        <v>0</v>
      </c>
      <c r="Z1210" s="130">
        <f t="shared" si="347"/>
        <v>0</v>
      </c>
      <c r="AE1210" s="41"/>
      <c r="AF1210" s="41"/>
      <c r="AG1210" s="41"/>
      <c r="AH1210" s="41"/>
      <c r="AJ1210" s="281" t="e">
        <f t="shared" si="348"/>
        <v>#N/A</v>
      </c>
    </row>
    <row r="1211" spans="1:36" ht="19.5" hidden="1" customHeight="1" outlineLevel="2">
      <c r="A1211" s="45" t="s">
        <v>3246</v>
      </c>
      <c r="B1211" s="121" t="s">
        <v>1412</v>
      </c>
      <c r="C1211" s="41">
        <f t="shared" si="338"/>
        <v>0</v>
      </c>
      <c r="D1211" s="41">
        <f t="shared" si="338"/>
        <v>0</v>
      </c>
      <c r="E1211" s="41">
        <f t="shared" si="338"/>
        <v>0</v>
      </c>
      <c r="F1211" s="41">
        <f t="shared" si="339"/>
        <v>0</v>
      </c>
      <c r="G1211" s="41">
        <f t="shared" si="340"/>
        <v>0</v>
      </c>
      <c r="H1211" s="130">
        <f t="shared" si="341"/>
        <v>0</v>
      </c>
      <c r="I1211" s="41">
        <v>0</v>
      </c>
      <c r="J1211" s="41"/>
      <c r="K1211" s="41">
        <f t="shared" si="351"/>
        <v>0</v>
      </c>
      <c r="L1211" s="41">
        <f t="shared" si="337"/>
        <v>0</v>
      </c>
      <c r="M1211" s="41">
        <f t="shared" si="342"/>
        <v>0</v>
      </c>
      <c r="N1211" s="130">
        <f t="shared" si="343"/>
        <v>0</v>
      </c>
      <c r="O1211" s="41"/>
      <c r="P1211" s="41"/>
      <c r="Q1211" s="41"/>
      <c r="R1211" s="41"/>
      <c r="S1211" s="41">
        <f t="shared" si="344"/>
        <v>0</v>
      </c>
      <c r="T1211" s="130">
        <f t="shared" si="345"/>
        <v>0</v>
      </c>
      <c r="U1211" s="41"/>
      <c r="V1211" s="41"/>
      <c r="W1211" s="41"/>
      <c r="X1211" s="41"/>
      <c r="Y1211" s="41">
        <f t="shared" si="346"/>
        <v>0</v>
      </c>
      <c r="Z1211" s="130">
        <f t="shared" si="347"/>
        <v>0</v>
      </c>
      <c r="AE1211" s="41"/>
      <c r="AF1211" s="41"/>
      <c r="AG1211" s="41"/>
      <c r="AH1211" s="41"/>
      <c r="AJ1211" s="281" t="e">
        <f t="shared" si="348"/>
        <v>#N/A</v>
      </c>
    </row>
    <row r="1212" spans="1:36" ht="19.5" hidden="1" customHeight="1" outlineLevel="1" collapsed="1">
      <c r="A1212" s="43" t="s">
        <v>3247</v>
      </c>
      <c r="B1212" s="121" t="s">
        <v>1413</v>
      </c>
      <c r="C1212" s="44">
        <f t="shared" si="338"/>
        <v>214</v>
      </c>
      <c r="D1212" s="44">
        <f t="shared" si="338"/>
        <v>0</v>
      </c>
      <c r="E1212" s="44">
        <f t="shared" si="338"/>
        <v>0</v>
      </c>
      <c r="F1212" s="44">
        <f t="shared" si="339"/>
        <v>214</v>
      </c>
      <c r="G1212" s="44">
        <f t="shared" si="340"/>
        <v>0</v>
      </c>
      <c r="H1212" s="131">
        <f t="shared" si="341"/>
        <v>0</v>
      </c>
      <c r="I1212" s="44">
        <f>SUM(I1213:I1226)</f>
        <v>210</v>
      </c>
      <c r="J1212" s="44">
        <f>SUM(J1213:J1226)</f>
        <v>0</v>
      </c>
      <c r="K1212" s="44">
        <f>SUM(K1213:K1226)</f>
        <v>0</v>
      </c>
      <c r="L1212" s="44">
        <f t="shared" si="337"/>
        <v>210</v>
      </c>
      <c r="M1212" s="44">
        <f t="shared" si="342"/>
        <v>0</v>
      </c>
      <c r="N1212" s="131">
        <f t="shared" si="343"/>
        <v>0</v>
      </c>
      <c r="O1212" s="44">
        <f>SUM(O1213:O1226)</f>
        <v>0</v>
      </c>
      <c r="P1212" s="44">
        <f>SUM(P1213:P1226)</f>
        <v>0</v>
      </c>
      <c r="Q1212" s="44">
        <f>SUM(Q1213:Q1226)</f>
        <v>0</v>
      </c>
      <c r="R1212" s="44">
        <f>SUM(R1213:R1226)</f>
        <v>0</v>
      </c>
      <c r="S1212" s="44">
        <f t="shared" si="344"/>
        <v>0</v>
      </c>
      <c r="T1212" s="131">
        <f t="shared" si="345"/>
        <v>0</v>
      </c>
      <c r="U1212" s="44">
        <f>SUM(U1213:U1226)</f>
        <v>4</v>
      </c>
      <c r="V1212" s="44">
        <f>SUM(V1213:V1226)</f>
        <v>0</v>
      </c>
      <c r="W1212" s="44">
        <f>SUM(W1213:W1226)</f>
        <v>0</v>
      </c>
      <c r="X1212" s="44">
        <f>SUM(X1213:X1226)</f>
        <v>4</v>
      </c>
      <c r="Y1212" s="44">
        <f t="shared" si="346"/>
        <v>0</v>
      </c>
      <c r="Z1212" s="131">
        <f t="shared" si="347"/>
        <v>0</v>
      </c>
      <c r="AE1212" s="44">
        <f>SUM(AE1213:AE1226)</f>
        <v>0</v>
      </c>
      <c r="AF1212" s="44">
        <f>SUM(AF1213:AF1226)</f>
        <v>0</v>
      </c>
      <c r="AG1212" s="44">
        <f>SUM(AG1213:AG1226)</f>
        <v>0</v>
      </c>
      <c r="AH1212" s="44">
        <f>SUM(AH1213:AH1226)</f>
        <v>0</v>
      </c>
      <c r="AJ1212" s="281" t="e">
        <f t="shared" si="348"/>
        <v>#N/A</v>
      </c>
    </row>
    <row r="1213" spans="1:36" ht="19.5" hidden="1" customHeight="1" outlineLevel="2">
      <c r="A1213" s="45" t="s">
        <v>3248</v>
      </c>
      <c r="B1213" s="121" t="s">
        <v>706</v>
      </c>
      <c r="C1213" s="41">
        <f t="shared" si="338"/>
        <v>0</v>
      </c>
      <c r="D1213" s="41">
        <f t="shared" si="338"/>
        <v>0</v>
      </c>
      <c r="E1213" s="41">
        <f t="shared" si="338"/>
        <v>0</v>
      </c>
      <c r="F1213" s="41">
        <f t="shared" si="339"/>
        <v>0</v>
      </c>
      <c r="G1213" s="41">
        <f t="shared" si="340"/>
        <v>0</v>
      </c>
      <c r="H1213" s="130">
        <f t="shared" si="341"/>
        <v>0</v>
      </c>
      <c r="I1213" s="41"/>
      <c r="J1213" s="41"/>
      <c r="K1213" s="41">
        <f t="shared" ref="K1213:K1227" si="352">SUM(AE1213:AH1213)</f>
        <v>0</v>
      </c>
      <c r="L1213" s="41">
        <f t="shared" si="337"/>
        <v>0</v>
      </c>
      <c r="M1213" s="41">
        <f t="shared" si="342"/>
        <v>0</v>
      </c>
      <c r="N1213" s="130">
        <f t="shared" si="343"/>
        <v>0</v>
      </c>
      <c r="O1213" s="41"/>
      <c r="P1213" s="41"/>
      <c r="Q1213" s="41"/>
      <c r="R1213" s="41"/>
      <c r="S1213" s="41">
        <f t="shared" si="344"/>
        <v>0</v>
      </c>
      <c r="T1213" s="130">
        <f t="shared" si="345"/>
        <v>0</v>
      </c>
      <c r="U1213" s="41">
        <v>0</v>
      </c>
      <c r="V1213" s="41"/>
      <c r="W1213" s="41"/>
      <c r="X1213" s="41">
        <v>0</v>
      </c>
      <c r="Y1213" s="41">
        <f t="shared" si="346"/>
        <v>0</v>
      </c>
      <c r="Z1213" s="130">
        <f t="shared" si="347"/>
        <v>0</v>
      </c>
      <c r="AE1213" s="41"/>
      <c r="AF1213" s="41"/>
      <c r="AG1213" s="41"/>
      <c r="AH1213" s="41"/>
      <c r="AJ1213" s="281" t="e">
        <f t="shared" si="348"/>
        <v>#N/A</v>
      </c>
    </row>
    <row r="1214" spans="1:36" ht="19.5" hidden="1" customHeight="1" outlineLevel="2">
      <c r="A1214" s="45" t="s">
        <v>3249</v>
      </c>
      <c r="B1214" s="121" t="s">
        <v>718</v>
      </c>
      <c r="C1214" s="41">
        <f t="shared" si="338"/>
        <v>15</v>
      </c>
      <c r="D1214" s="41">
        <f t="shared" si="338"/>
        <v>0</v>
      </c>
      <c r="E1214" s="41">
        <f t="shared" si="338"/>
        <v>0</v>
      </c>
      <c r="F1214" s="41">
        <f t="shared" si="339"/>
        <v>15</v>
      </c>
      <c r="G1214" s="41">
        <f t="shared" si="340"/>
        <v>0</v>
      </c>
      <c r="H1214" s="130">
        <f t="shared" si="341"/>
        <v>0</v>
      </c>
      <c r="I1214" s="41">
        <v>15</v>
      </c>
      <c r="J1214" s="41"/>
      <c r="K1214" s="41">
        <f t="shared" si="352"/>
        <v>0</v>
      </c>
      <c r="L1214" s="41">
        <f t="shared" si="337"/>
        <v>15</v>
      </c>
      <c r="M1214" s="41">
        <f t="shared" si="342"/>
        <v>0</v>
      </c>
      <c r="N1214" s="130">
        <f t="shared" si="343"/>
        <v>0</v>
      </c>
      <c r="O1214" s="41"/>
      <c r="P1214" s="41"/>
      <c r="Q1214" s="41"/>
      <c r="R1214" s="41"/>
      <c r="S1214" s="41">
        <f t="shared" si="344"/>
        <v>0</v>
      </c>
      <c r="T1214" s="130">
        <f t="shared" si="345"/>
        <v>0</v>
      </c>
      <c r="U1214" s="41">
        <v>0</v>
      </c>
      <c r="V1214" s="41"/>
      <c r="W1214" s="41"/>
      <c r="X1214" s="41">
        <v>0</v>
      </c>
      <c r="Y1214" s="41">
        <f t="shared" si="346"/>
        <v>0</v>
      </c>
      <c r="Z1214" s="130">
        <f t="shared" si="347"/>
        <v>0</v>
      </c>
      <c r="AE1214" s="41"/>
      <c r="AF1214" s="41"/>
      <c r="AG1214" s="41"/>
      <c r="AH1214" s="41"/>
      <c r="AJ1214" s="281" t="e">
        <f t="shared" si="348"/>
        <v>#N/A</v>
      </c>
    </row>
    <row r="1215" spans="1:36" ht="19.5" hidden="1" customHeight="1" outlineLevel="2">
      <c r="A1215" s="45" t="s">
        <v>3250</v>
      </c>
      <c r="B1215" s="121" t="s">
        <v>719</v>
      </c>
      <c r="C1215" s="41">
        <f t="shared" si="338"/>
        <v>0</v>
      </c>
      <c r="D1215" s="41">
        <f t="shared" si="338"/>
        <v>0</v>
      </c>
      <c r="E1215" s="41">
        <f t="shared" si="338"/>
        <v>0</v>
      </c>
      <c r="F1215" s="41">
        <f t="shared" si="339"/>
        <v>0</v>
      </c>
      <c r="G1215" s="41">
        <f t="shared" si="340"/>
        <v>0</v>
      </c>
      <c r="H1215" s="130">
        <f t="shared" si="341"/>
        <v>0</v>
      </c>
      <c r="I1215" s="41">
        <v>0</v>
      </c>
      <c r="J1215" s="41"/>
      <c r="K1215" s="41">
        <f t="shared" si="352"/>
        <v>0</v>
      </c>
      <c r="L1215" s="41">
        <f t="shared" si="337"/>
        <v>0</v>
      </c>
      <c r="M1215" s="41">
        <f t="shared" si="342"/>
        <v>0</v>
      </c>
      <c r="N1215" s="130">
        <f t="shared" si="343"/>
        <v>0</v>
      </c>
      <c r="O1215" s="41"/>
      <c r="P1215" s="41"/>
      <c r="Q1215" s="41"/>
      <c r="R1215" s="41"/>
      <c r="S1215" s="41">
        <f t="shared" si="344"/>
        <v>0</v>
      </c>
      <c r="T1215" s="130">
        <f t="shared" si="345"/>
        <v>0</v>
      </c>
      <c r="U1215" s="41">
        <v>0</v>
      </c>
      <c r="V1215" s="41"/>
      <c r="W1215" s="41"/>
      <c r="X1215" s="41">
        <v>0</v>
      </c>
      <c r="Y1215" s="41">
        <f t="shared" si="346"/>
        <v>0</v>
      </c>
      <c r="Z1215" s="130">
        <f t="shared" si="347"/>
        <v>0</v>
      </c>
      <c r="AE1215" s="41"/>
      <c r="AF1215" s="41"/>
      <c r="AG1215" s="41"/>
      <c r="AH1215" s="41"/>
      <c r="AJ1215" s="281" t="e">
        <f t="shared" si="348"/>
        <v>#N/A</v>
      </c>
    </row>
    <row r="1216" spans="1:36" ht="19.5" hidden="1" customHeight="1" outlineLevel="2">
      <c r="A1216" s="45" t="s">
        <v>3251</v>
      </c>
      <c r="B1216" s="121" t="s">
        <v>1414</v>
      </c>
      <c r="C1216" s="41">
        <f t="shared" si="338"/>
        <v>90</v>
      </c>
      <c r="D1216" s="41">
        <f t="shared" si="338"/>
        <v>0</v>
      </c>
      <c r="E1216" s="41">
        <f t="shared" si="338"/>
        <v>0</v>
      </c>
      <c r="F1216" s="41">
        <f t="shared" si="339"/>
        <v>90</v>
      </c>
      <c r="G1216" s="41">
        <f t="shared" si="340"/>
        <v>0</v>
      </c>
      <c r="H1216" s="130">
        <f t="shared" si="341"/>
        <v>0</v>
      </c>
      <c r="I1216" s="41">
        <v>90</v>
      </c>
      <c r="J1216" s="41"/>
      <c r="K1216" s="41">
        <f t="shared" si="352"/>
        <v>0</v>
      </c>
      <c r="L1216" s="41">
        <f t="shared" si="337"/>
        <v>90</v>
      </c>
      <c r="M1216" s="41">
        <f t="shared" si="342"/>
        <v>0</v>
      </c>
      <c r="N1216" s="130">
        <f t="shared" si="343"/>
        <v>0</v>
      </c>
      <c r="O1216" s="41"/>
      <c r="P1216" s="41"/>
      <c r="Q1216" s="41"/>
      <c r="R1216" s="41"/>
      <c r="S1216" s="41">
        <f t="shared" si="344"/>
        <v>0</v>
      </c>
      <c r="T1216" s="130">
        <f t="shared" si="345"/>
        <v>0</v>
      </c>
      <c r="U1216" s="41">
        <v>0</v>
      </c>
      <c r="V1216" s="41"/>
      <c r="W1216" s="41"/>
      <c r="X1216" s="41">
        <v>0</v>
      </c>
      <c r="Y1216" s="41">
        <f t="shared" si="346"/>
        <v>0</v>
      </c>
      <c r="Z1216" s="130">
        <f t="shared" si="347"/>
        <v>0</v>
      </c>
      <c r="AE1216" s="41"/>
      <c r="AF1216" s="41"/>
      <c r="AG1216" s="41"/>
      <c r="AH1216" s="41"/>
      <c r="AJ1216" s="281" t="e">
        <f t="shared" si="348"/>
        <v>#N/A</v>
      </c>
    </row>
    <row r="1217" spans="1:36" ht="19.5" hidden="1" customHeight="1" outlineLevel="2">
      <c r="A1217" s="45" t="s">
        <v>3252</v>
      </c>
      <c r="B1217" s="121" t="s">
        <v>1415</v>
      </c>
      <c r="C1217" s="41">
        <f t="shared" si="338"/>
        <v>0</v>
      </c>
      <c r="D1217" s="41">
        <f t="shared" si="338"/>
        <v>0</v>
      </c>
      <c r="E1217" s="41">
        <f t="shared" si="338"/>
        <v>0</v>
      </c>
      <c r="F1217" s="41">
        <f t="shared" si="339"/>
        <v>0</v>
      </c>
      <c r="G1217" s="41">
        <f t="shared" si="340"/>
        <v>0</v>
      </c>
      <c r="H1217" s="130">
        <f t="shared" si="341"/>
        <v>0</v>
      </c>
      <c r="I1217" s="41">
        <v>0</v>
      </c>
      <c r="J1217" s="41"/>
      <c r="K1217" s="41">
        <f t="shared" si="352"/>
        <v>0</v>
      </c>
      <c r="L1217" s="41">
        <f t="shared" si="337"/>
        <v>0</v>
      </c>
      <c r="M1217" s="41">
        <f t="shared" si="342"/>
        <v>0</v>
      </c>
      <c r="N1217" s="130">
        <f t="shared" si="343"/>
        <v>0</v>
      </c>
      <c r="O1217" s="41"/>
      <c r="P1217" s="41"/>
      <c r="Q1217" s="41"/>
      <c r="R1217" s="41"/>
      <c r="S1217" s="41">
        <f t="shared" si="344"/>
        <v>0</v>
      </c>
      <c r="T1217" s="130">
        <f t="shared" si="345"/>
        <v>0</v>
      </c>
      <c r="U1217" s="41">
        <v>0</v>
      </c>
      <c r="V1217" s="41"/>
      <c r="W1217" s="41"/>
      <c r="X1217" s="41">
        <v>0</v>
      </c>
      <c r="Y1217" s="41">
        <f t="shared" si="346"/>
        <v>0</v>
      </c>
      <c r="Z1217" s="130">
        <f t="shared" si="347"/>
        <v>0</v>
      </c>
      <c r="AE1217" s="41"/>
      <c r="AF1217" s="41"/>
      <c r="AG1217" s="41"/>
      <c r="AH1217" s="41"/>
      <c r="AJ1217" s="281" t="e">
        <f t="shared" si="348"/>
        <v>#N/A</v>
      </c>
    </row>
    <row r="1218" spans="1:36" ht="19.5" hidden="1" customHeight="1" outlineLevel="2">
      <c r="A1218" s="45" t="s">
        <v>3253</v>
      </c>
      <c r="B1218" s="121" t="s">
        <v>1416</v>
      </c>
      <c r="C1218" s="41">
        <f t="shared" si="338"/>
        <v>0</v>
      </c>
      <c r="D1218" s="41">
        <f t="shared" si="338"/>
        <v>0</v>
      </c>
      <c r="E1218" s="41">
        <f t="shared" si="338"/>
        <v>0</v>
      </c>
      <c r="F1218" s="41">
        <f t="shared" si="339"/>
        <v>0</v>
      </c>
      <c r="G1218" s="41">
        <f t="shared" si="340"/>
        <v>0</v>
      </c>
      <c r="H1218" s="130">
        <f t="shared" si="341"/>
        <v>0</v>
      </c>
      <c r="I1218" s="41">
        <v>0</v>
      </c>
      <c r="J1218" s="41"/>
      <c r="K1218" s="41">
        <f t="shared" si="352"/>
        <v>0</v>
      </c>
      <c r="L1218" s="41">
        <f t="shared" si="337"/>
        <v>0</v>
      </c>
      <c r="M1218" s="41">
        <f t="shared" si="342"/>
        <v>0</v>
      </c>
      <c r="N1218" s="130">
        <f t="shared" si="343"/>
        <v>0</v>
      </c>
      <c r="O1218" s="41"/>
      <c r="P1218" s="41"/>
      <c r="Q1218" s="41"/>
      <c r="R1218" s="41"/>
      <c r="S1218" s="41">
        <f t="shared" si="344"/>
        <v>0</v>
      </c>
      <c r="T1218" s="130">
        <f t="shared" si="345"/>
        <v>0</v>
      </c>
      <c r="U1218" s="41">
        <v>0</v>
      </c>
      <c r="V1218" s="41"/>
      <c r="W1218" s="41"/>
      <c r="X1218" s="41">
        <v>0</v>
      </c>
      <c r="Y1218" s="41">
        <f t="shared" si="346"/>
        <v>0</v>
      </c>
      <c r="Z1218" s="130">
        <f t="shared" si="347"/>
        <v>0</v>
      </c>
      <c r="AE1218" s="41"/>
      <c r="AF1218" s="41"/>
      <c r="AG1218" s="41"/>
      <c r="AH1218" s="41"/>
      <c r="AJ1218" s="281" t="e">
        <f t="shared" si="348"/>
        <v>#N/A</v>
      </c>
    </row>
    <row r="1219" spans="1:36" ht="19.5" hidden="1" customHeight="1" outlineLevel="2">
      <c r="A1219" s="45" t="s">
        <v>3254</v>
      </c>
      <c r="B1219" s="121" t="s">
        <v>1417</v>
      </c>
      <c r="C1219" s="41">
        <f t="shared" si="338"/>
        <v>0</v>
      </c>
      <c r="D1219" s="41">
        <f t="shared" si="338"/>
        <v>0</v>
      </c>
      <c r="E1219" s="41">
        <f t="shared" si="338"/>
        <v>0</v>
      </c>
      <c r="F1219" s="41">
        <f t="shared" si="339"/>
        <v>0</v>
      </c>
      <c r="G1219" s="41">
        <f t="shared" si="340"/>
        <v>0</v>
      </c>
      <c r="H1219" s="130">
        <f t="shared" si="341"/>
        <v>0</v>
      </c>
      <c r="I1219" s="41">
        <v>0</v>
      </c>
      <c r="J1219" s="41"/>
      <c r="K1219" s="41">
        <f t="shared" si="352"/>
        <v>0</v>
      </c>
      <c r="L1219" s="41">
        <f t="shared" si="337"/>
        <v>0</v>
      </c>
      <c r="M1219" s="41">
        <f t="shared" si="342"/>
        <v>0</v>
      </c>
      <c r="N1219" s="130">
        <f t="shared" si="343"/>
        <v>0</v>
      </c>
      <c r="O1219" s="41"/>
      <c r="P1219" s="41"/>
      <c r="Q1219" s="41"/>
      <c r="R1219" s="41"/>
      <c r="S1219" s="41">
        <f t="shared" si="344"/>
        <v>0</v>
      </c>
      <c r="T1219" s="130">
        <f t="shared" si="345"/>
        <v>0</v>
      </c>
      <c r="U1219" s="41">
        <v>0</v>
      </c>
      <c r="V1219" s="41"/>
      <c r="W1219" s="41"/>
      <c r="X1219" s="41">
        <v>0</v>
      </c>
      <c r="Y1219" s="41">
        <f t="shared" si="346"/>
        <v>0</v>
      </c>
      <c r="Z1219" s="130">
        <f t="shared" si="347"/>
        <v>0</v>
      </c>
      <c r="AE1219" s="41"/>
      <c r="AF1219" s="41"/>
      <c r="AG1219" s="41"/>
      <c r="AH1219" s="41"/>
      <c r="AJ1219" s="281" t="e">
        <f t="shared" si="348"/>
        <v>#N/A</v>
      </c>
    </row>
    <row r="1220" spans="1:36" ht="19.5" hidden="1" customHeight="1" outlineLevel="2">
      <c r="A1220" s="45" t="s">
        <v>3255</v>
      </c>
      <c r="B1220" s="121" t="s">
        <v>1418</v>
      </c>
      <c r="C1220" s="41">
        <f t="shared" si="338"/>
        <v>15</v>
      </c>
      <c r="D1220" s="41">
        <f t="shared" si="338"/>
        <v>0</v>
      </c>
      <c r="E1220" s="41">
        <f t="shared" si="338"/>
        <v>0</v>
      </c>
      <c r="F1220" s="41">
        <f t="shared" si="339"/>
        <v>15</v>
      </c>
      <c r="G1220" s="41">
        <f t="shared" si="340"/>
        <v>0</v>
      </c>
      <c r="H1220" s="130">
        <f t="shared" si="341"/>
        <v>0</v>
      </c>
      <c r="I1220" s="41">
        <v>15</v>
      </c>
      <c r="J1220" s="41"/>
      <c r="K1220" s="41">
        <f t="shared" si="352"/>
        <v>0</v>
      </c>
      <c r="L1220" s="41">
        <f t="shared" si="337"/>
        <v>15</v>
      </c>
      <c r="M1220" s="41">
        <f t="shared" si="342"/>
        <v>0</v>
      </c>
      <c r="N1220" s="130">
        <f t="shared" si="343"/>
        <v>0</v>
      </c>
      <c r="O1220" s="41"/>
      <c r="P1220" s="41"/>
      <c r="Q1220" s="41"/>
      <c r="R1220" s="41"/>
      <c r="S1220" s="41">
        <f t="shared" si="344"/>
        <v>0</v>
      </c>
      <c r="T1220" s="130">
        <f t="shared" si="345"/>
        <v>0</v>
      </c>
      <c r="U1220" s="41">
        <v>0</v>
      </c>
      <c r="V1220" s="41"/>
      <c r="W1220" s="41"/>
      <c r="X1220" s="41">
        <v>0</v>
      </c>
      <c r="Y1220" s="41">
        <f t="shared" si="346"/>
        <v>0</v>
      </c>
      <c r="Z1220" s="130">
        <f t="shared" si="347"/>
        <v>0</v>
      </c>
      <c r="AE1220" s="41"/>
      <c r="AF1220" s="41"/>
      <c r="AG1220" s="41"/>
      <c r="AH1220" s="41"/>
      <c r="AJ1220" s="281" t="e">
        <f t="shared" si="348"/>
        <v>#N/A</v>
      </c>
    </row>
    <row r="1221" spans="1:36" ht="19.5" hidden="1" customHeight="1" outlineLevel="2">
      <c r="A1221" s="45" t="s">
        <v>3256</v>
      </c>
      <c r="B1221" s="121" t="s">
        <v>1419</v>
      </c>
      <c r="C1221" s="41">
        <f t="shared" si="338"/>
        <v>50</v>
      </c>
      <c r="D1221" s="41">
        <f t="shared" si="338"/>
        <v>0</v>
      </c>
      <c r="E1221" s="41">
        <f t="shared" si="338"/>
        <v>0</v>
      </c>
      <c r="F1221" s="41">
        <f t="shared" si="339"/>
        <v>50</v>
      </c>
      <c r="G1221" s="41">
        <f t="shared" si="340"/>
        <v>0</v>
      </c>
      <c r="H1221" s="130">
        <f t="shared" si="341"/>
        <v>0</v>
      </c>
      <c r="I1221" s="41">
        <v>50</v>
      </c>
      <c r="J1221" s="41"/>
      <c r="K1221" s="41">
        <f t="shared" si="352"/>
        <v>0</v>
      </c>
      <c r="L1221" s="41">
        <f t="shared" ref="L1221:L1284" si="353">SUM(I1221:K1221)</f>
        <v>50</v>
      </c>
      <c r="M1221" s="41">
        <f t="shared" si="342"/>
        <v>0</v>
      </c>
      <c r="N1221" s="130">
        <f t="shared" si="343"/>
        <v>0</v>
      </c>
      <c r="O1221" s="41"/>
      <c r="P1221" s="41"/>
      <c r="Q1221" s="41"/>
      <c r="R1221" s="41"/>
      <c r="S1221" s="41">
        <f t="shared" si="344"/>
        <v>0</v>
      </c>
      <c r="T1221" s="130">
        <f t="shared" si="345"/>
        <v>0</v>
      </c>
      <c r="U1221" s="41">
        <v>0</v>
      </c>
      <c r="V1221" s="41"/>
      <c r="W1221" s="41"/>
      <c r="X1221" s="41">
        <v>0</v>
      </c>
      <c r="Y1221" s="41">
        <f t="shared" si="346"/>
        <v>0</v>
      </c>
      <c r="Z1221" s="130">
        <f t="shared" si="347"/>
        <v>0</v>
      </c>
      <c r="AE1221" s="41"/>
      <c r="AF1221" s="41"/>
      <c r="AG1221" s="41"/>
      <c r="AH1221" s="41"/>
      <c r="AJ1221" s="281" t="e">
        <f t="shared" si="348"/>
        <v>#N/A</v>
      </c>
    </row>
    <row r="1222" spans="1:36" ht="19.5" hidden="1" customHeight="1" outlineLevel="2">
      <c r="A1222" s="45" t="s">
        <v>3257</v>
      </c>
      <c r="B1222" s="121" t="s">
        <v>1420</v>
      </c>
      <c r="C1222" s="41">
        <f t="shared" si="338"/>
        <v>0</v>
      </c>
      <c r="D1222" s="41">
        <f t="shared" si="338"/>
        <v>0</v>
      </c>
      <c r="E1222" s="41">
        <f t="shared" si="338"/>
        <v>0</v>
      </c>
      <c r="F1222" s="41">
        <f t="shared" si="339"/>
        <v>0</v>
      </c>
      <c r="G1222" s="41">
        <f t="shared" si="340"/>
        <v>0</v>
      </c>
      <c r="H1222" s="130">
        <f t="shared" si="341"/>
        <v>0</v>
      </c>
      <c r="I1222" s="41">
        <v>0</v>
      </c>
      <c r="J1222" s="41"/>
      <c r="K1222" s="41">
        <f t="shared" si="352"/>
        <v>0</v>
      </c>
      <c r="L1222" s="41">
        <f t="shared" si="353"/>
        <v>0</v>
      </c>
      <c r="M1222" s="41">
        <f t="shared" si="342"/>
        <v>0</v>
      </c>
      <c r="N1222" s="130">
        <f t="shared" si="343"/>
        <v>0</v>
      </c>
      <c r="O1222" s="41"/>
      <c r="P1222" s="41"/>
      <c r="Q1222" s="41"/>
      <c r="R1222" s="41"/>
      <c r="S1222" s="41">
        <f t="shared" si="344"/>
        <v>0</v>
      </c>
      <c r="T1222" s="130">
        <f t="shared" si="345"/>
        <v>0</v>
      </c>
      <c r="U1222" s="41">
        <v>0</v>
      </c>
      <c r="V1222" s="41"/>
      <c r="W1222" s="41"/>
      <c r="X1222" s="41">
        <v>0</v>
      </c>
      <c r="Y1222" s="41">
        <f t="shared" si="346"/>
        <v>0</v>
      </c>
      <c r="Z1222" s="130">
        <f t="shared" si="347"/>
        <v>0</v>
      </c>
      <c r="AE1222" s="41"/>
      <c r="AF1222" s="41"/>
      <c r="AG1222" s="41"/>
      <c r="AH1222" s="41"/>
      <c r="AJ1222" s="281" t="e">
        <f t="shared" si="348"/>
        <v>#N/A</v>
      </c>
    </row>
    <row r="1223" spans="1:36" ht="19.5" hidden="1" customHeight="1" outlineLevel="2">
      <c r="A1223" s="45" t="s">
        <v>3258</v>
      </c>
      <c r="B1223" s="121" t="s">
        <v>1421</v>
      </c>
      <c r="C1223" s="41">
        <f t="shared" ref="C1223:E1286" si="354">I1223+O1223+U1223</f>
        <v>0</v>
      </c>
      <c r="D1223" s="41">
        <f t="shared" si="354"/>
        <v>0</v>
      </c>
      <c r="E1223" s="41">
        <f t="shared" si="354"/>
        <v>0</v>
      </c>
      <c r="F1223" s="41">
        <f t="shared" ref="F1223:F1286" si="355">L1223+R1223+X1223</f>
        <v>0</v>
      </c>
      <c r="G1223" s="41">
        <f t="shared" ref="G1223:G1286" si="356">F1223-C1223</f>
        <v>0</v>
      </c>
      <c r="H1223" s="130">
        <f t="shared" ref="H1223:H1286" si="357">IF(C1223=0,0,G1223/C1223*100)</f>
        <v>0</v>
      </c>
      <c r="I1223" s="41">
        <v>0</v>
      </c>
      <c r="J1223" s="41"/>
      <c r="K1223" s="41">
        <f t="shared" si="352"/>
        <v>0</v>
      </c>
      <c r="L1223" s="41">
        <f t="shared" si="353"/>
        <v>0</v>
      </c>
      <c r="M1223" s="41">
        <f t="shared" ref="M1223:M1286" si="358">L1223-I1223</f>
        <v>0</v>
      </c>
      <c r="N1223" s="130">
        <f t="shared" ref="N1223:N1286" si="359">IF(I1223=0,0,M1223/I1223*100)</f>
        <v>0</v>
      </c>
      <c r="O1223" s="41"/>
      <c r="P1223" s="41"/>
      <c r="Q1223" s="41"/>
      <c r="R1223" s="41"/>
      <c r="S1223" s="41">
        <f t="shared" ref="S1223:S1286" si="360">R1223-O1223</f>
        <v>0</v>
      </c>
      <c r="T1223" s="130">
        <f t="shared" ref="T1223:T1286" si="361">IF(O1223=0,0,S1223/O1223*100)</f>
        <v>0</v>
      </c>
      <c r="U1223" s="41">
        <v>0</v>
      </c>
      <c r="V1223" s="41"/>
      <c r="W1223" s="41"/>
      <c r="X1223" s="41">
        <v>0</v>
      </c>
      <c r="Y1223" s="41">
        <f t="shared" ref="Y1223:Y1286" si="362">X1223-U1223</f>
        <v>0</v>
      </c>
      <c r="Z1223" s="130">
        <f t="shared" ref="Z1223:Z1286" si="363">IF(U1223=0,0,Y1223/U1223*100)</f>
        <v>0</v>
      </c>
      <c r="AE1223" s="41"/>
      <c r="AF1223" s="41"/>
      <c r="AG1223" s="41"/>
      <c r="AH1223" s="41"/>
      <c r="AJ1223" s="281" t="e">
        <f t="shared" ref="AJ1223:AJ1286" si="364">VLOOKUP($A1223,$A$1374:$F$2703,3,FALSE)</f>
        <v>#N/A</v>
      </c>
    </row>
    <row r="1224" spans="1:36" ht="19.5" hidden="1" customHeight="1" outlineLevel="2">
      <c r="A1224" s="45" t="s">
        <v>3259</v>
      </c>
      <c r="B1224" s="121" t="s">
        <v>1422</v>
      </c>
      <c r="C1224" s="41">
        <f t="shared" si="354"/>
        <v>0</v>
      </c>
      <c r="D1224" s="41">
        <f t="shared" si="354"/>
        <v>0</v>
      </c>
      <c r="E1224" s="41">
        <f t="shared" si="354"/>
        <v>0</v>
      </c>
      <c r="F1224" s="41">
        <f t="shared" si="355"/>
        <v>0</v>
      </c>
      <c r="G1224" s="41">
        <f t="shared" si="356"/>
        <v>0</v>
      </c>
      <c r="H1224" s="130">
        <f t="shared" si="357"/>
        <v>0</v>
      </c>
      <c r="I1224" s="41">
        <v>0</v>
      </c>
      <c r="J1224" s="41"/>
      <c r="K1224" s="41">
        <f t="shared" si="352"/>
        <v>0</v>
      </c>
      <c r="L1224" s="41">
        <f t="shared" si="353"/>
        <v>0</v>
      </c>
      <c r="M1224" s="41">
        <f t="shared" si="358"/>
        <v>0</v>
      </c>
      <c r="N1224" s="130">
        <f t="shared" si="359"/>
        <v>0</v>
      </c>
      <c r="O1224" s="41"/>
      <c r="P1224" s="41"/>
      <c r="Q1224" s="41"/>
      <c r="R1224" s="41"/>
      <c r="S1224" s="41">
        <f t="shared" si="360"/>
        <v>0</v>
      </c>
      <c r="T1224" s="130">
        <f t="shared" si="361"/>
        <v>0</v>
      </c>
      <c r="U1224" s="41">
        <v>0</v>
      </c>
      <c r="V1224" s="41"/>
      <c r="W1224" s="41"/>
      <c r="X1224" s="41">
        <v>0</v>
      </c>
      <c r="Y1224" s="41">
        <f t="shared" si="362"/>
        <v>0</v>
      </c>
      <c r="Z1224" s="130">
        <f t="shared" si="363"/>
        <v>0</v>
      </c>
      <c r="AE1224" s="41"/>
      <c r="AF1224" s="41"/>
      <c r="AG1224" s="41"/>
      <c r="AH1224" s="41"/>
      <c r="AJ1224" s="281" t="e">
        <f t="shared" si="364"/>
        <v>#N/A</v>
      </c>
    </row>
    <row r="1225" spans="1:36" ht="19.5" hidden="1" customHeight="1" outlineLevel="2">
      <c r="A1225" s="45" t="s">
        <v>3260</v>
      </c>
      <c r="B1225" s="121" t="s">
        <v>1423</v>
      </c>
      <c r="C1225" s="41">
        <f t="shared" si="354"/>
        <v>0</v>
      </c>
      <c r="D1225" s="41">
        <f t="shared" si="354"/>
        <v>0</v>
      </c>
      <c r="E1225" s="41">
        <f t="shared" si="354"/>
        <v>0</v>
      </c>
      <c r="F1225" s="41">
        <f t="shared" si="355"/>
        <v>0</v>
      </c>
      <c r="G1225" s="41">
        <f t="shared" si="356"/>
        <v>0</v>
      </c>
      <c r="H1225" s="130">
        <f t="shared" si="357"/>
        <v>0</v>
      </c>
      <c r="I1225" s="41">
        <v>0</v>
      </c>
      <c r="J1225" s="41"/>
      <c r="K1225" s="41">
        <f t="shared" si="352"/>
        <v>0</v>
      </c>
      <c r="L1225" s="41">
        <f t="shared" si="353"/>
        <v>0</v>
      </c>
      <c r="M1225" s="41">
        <f t="shared" si="358"/>
        <v>0</v>
      </c>
      <c r="N1225" s="130">
        <f t="shared" si="359"/>
        <v>0</v>
      </c>
      <c r="O1225" s="41"/>
      <c r="P1225" s="41"/>
      <c r="Q1225" s="41"/>
      <c r="R1225" s="41"/>
      <c r="S1225" s="41">
        <f t="shared" si="360"/>
        <v>0</v>
      </c>
      <c r="T1225" s="130">
        <f t="shared" si="361"/>
        <v>0</v>
      </c>
      <c r="U1225" s="41">
        <v>0</v>
      </c>
      <c r="V1225" s="41"/>
      <c r="W1225" s="41"/>
      <c r="X1225" s="41">
        <v>0</v>
      </c>
      <c r="Y1225" s="41">
        <f t="shared" si="362"/>
        <v>0</v>
      </c>
      <c r="Z1225" s="130">
        <f t="shared" si="363"/>
        <v>0</v>
      </c>
      <c r="AE1225" s="41"/>
      <c r="AF1225" s="41"/>
      <c r="AG1225" s="41"/>
      <c r="AH1225" s="41"/>
      <c r="AJ1225" s="281" t="e">
        <f t="shared" si="364"/>
        <v>#N/A</v>
      </c>
    </row>
    <row r="1226" spans="1:36" ht="19.5" hidden="1" customHeight="1" outlineLevel="2">
      <c r="A1226" s="45" t="s">
        <v>3261</v>
      </c>
      <c r="B1226" s="121" t="s">
        <v>1424</v>
      </c>
      <c r="C1226" s="41">
        <f t="shared" si="354"/>
        <v>44</v>
      </c>
      <c r="D1226" s="41">
        <f t="shared" si="354"/>
        <v>0</v>
      </c>
      <c r="E1226" s="41">
        <f t="shared" si="354"/>
        <v>0</v>
      </c>
      <c r="F1226" s="41">
        <f t="shared" si="355"/>
        <v>44</v>
      </c>
      <c r="G1226" s="41">
        <f t="shared" si="356"/>
        <v>0</v>
      </c>
      <c r="H1226" s="130">
        <f t="shared" si="357"/>
        <v>0</v>
      </c>
      <c r="I1226" s="41">
        <v>40</v>
      </c>
      <c r="J1226" s="41"/>
      <c r="K1226" s="41">
        <f t="shared" si="352"/>
        <v>0</v>
      </c>
      <c r="L1226" s="41">
        <f t="shared" si="353"/>
        <v>40</v>
      </c>
      <c r="M1226" s="41">
        <f t="shared" si="358"/>
        <v>0</v>
      </c>
      <c r="N1226" s="130">
        <f t="shared" si="359"/>
        <v>0</v>
      </c>
      <c r="O1226" s="41"/>
      <c r="P1226" s="41"/>
      <c r="Q1226" s="41"/>
      <c r="R1226" s="41"/>
      <c r="S1226" s="41">
        <f t="shared" si="360"/>
        <v>0</v>
      </c>
      <c r="T1226" s="130">
        <f t="shared" si="361"/>
        <v>0</v>
      </c>
      <c r="U1226" s="41">
        <v>4</v>
      </c>
      <c r="V1226" s="41"/>
      <c r="W1226" s="41"/>
      <c r="X1226" s="41">
        <v>4</v>
      </c>
      <c r="Y1226" s="41">
        <f t="shared" si="362"/>
        <v>0</v>
      </c>
      <c r="Z1226" s="130">
        <f t="shared" si="363"/>
        <v>0</v>
      </c>
      <c r="AE1226" s="41"/>
      <c r="AF1226" s="41"/>
      <c r="AG1226" s="41"/>
      <c r="AH1226" s="41"/>
      <c r="AJ1226" s="281" t="e">
        <f t="shared" si="364"/>
        <v>#N/A</v>
      </c>
    </row>
    <row r="1227" spans="1:36" ht="19.5" hidden="1" customHeight="1" outlineLevel="1">
      <c r="A1227" s="43" t="s">
        <v>3262</v>
      </c>
      <c r="B1227" s="121" t="s">
        <v>1425</v>
      </c>
      <c r="C1227" s="44">
        <f t="shared" si="354"/>
        <v>0</v>
      </c>
      <c r="D1227" s="44">
        <f t="shared" si="354"/>
        <v>0</v>
      </c>
      <c r="E1227" s="44">
        <f t="shared" si="354"/>
        <v>0</v>
      </c>
      <c r="F1227" s="44">
        <f t="shared" si="355"/>
        <v>0</v>
      </c>
      <c r="G1227" s="44">
        <f t="shared" si="356"/>
        <v>0</v>
      </c>
      <c r="H1227" s="131">
        <f t="shared" si="357"/>
        <v>0</v>
      </c>
      <c r="I1227" s="44">
        <v>0</v>
      </c>
      <c r="J1227" s="44"/>
      <c r="K1227" s="44">
        <f t="shared" si="352"/>
        <v>0</v>
      </c>
      <c r="L1227" s="44">
        <f t="shared" si="353"/>
        <v>0</v>
      </c>
      <c r="M1227" s="44">
        <f t="shared" si="358"/>
        <v>0</v>
      </c>
      <c r="N1227" s="131">
        <f t="shared" si="359"/>
        <v>0</v>
      </c>
      <c r="O1227" s="44"/>
      <c r="P1227" s="44"/>
      <c r="Q1227" s="44"/>
      <c r="R1227" s="44"/>
      <c r="S1227" s="44">
        <f t="shared" si="360"/>
        <v>0</v>
      </c>
      <c r="T1227" s="131">
        <f t="shared" si="361"/>
        <v>0</v>
      </c>
      <c r="U1227" s="44"/>
      <c r="V1227" s="44"/>
      <c r="W1227" s="44"/>
      <c r="X1227" s="44"/>
      <c r="Y1227" s="44">
        <f t="shared" si="362"/>
        <v>0</v>
      </c>
      <c r="Z1227" s="131">
        <f t="shared" si="363"/>
        <v>0</v>
      </c>
      <c r="AE1227" s="44"/>
      <c r="AF1227" s="44"/>
      <c r="AG1227" s="44"/>
      <c r="AH1227" s="44"/>
      <c r="AJ1227" s="281" t="e">
        <f t="shared" si="364"/>
        <v>#N/A</v>
      </c>
    </row>
    <row r="1228" spans="1:36" ht="19.5" customHeight="1" collapsed="1">
      <c r="A1228" s="39" t="s">
        <v>3263</v>
      </c>
      <c r="B1228" s="121" t="s">
        <v>1426</v>
      </c>
      <c r="C1228" s="40">
        <f t="shared" si="354"/>
        <v>25630</v>
      </c>
      <c r="D1228" s="40">
        <f t="shared" si="354"/>
        <v>5752</v>
      </c>
      <c r="E1228" s="40">
        <f t="shared" si="354"/>
        <v>-980</v>
      </c>
      <c r="F1228" s="40">
        <f t="shared" si="355"/>
        <v>30402</v>
      </c>
      <c r="G1228" s="40">
        <f t="shared" si="356"/>
        <v>4772</v>
      </c>
      <c r="H1228" s="129">
        <f t="shared" si="357"/>
        <v>18.618806086617244</v>
      </c>
      <c r="I1228" s="40">
        <f>SUM(I1229,I1238,I1242)</f>
        <v>22706</v>
      </c>
      <c r="J1228" s="40">
        <f>SUM(J1229,J1238,J1242)</f>
        <v>3000</v>
      </c>
      <c r="K1228" s="40">
        <f>SUM(K1229,K1238,K1242)</f>
        <v>-980</v>
      </c>
      <c r="L1228" s="40">
        <f>SUM(L1229,L1238,L1242)</f>
        <v>24726</v>
      </c>
      <c r="M1228" s="40">
        <f t="shared" si="358"/>
        <v>2020</v>
      </c>
      <c r="N1228" s="129">
        <f t="shared" si="359"/>
        <v>8.8963269620364667</v>
      </c>
      <c r="O1228" s="40">
        <f>SUM(O1229,O1238,O1242)</f>
        <v>172</v>
      </c>
      <c r="P1228" s="40">
        <f>SUM(P1229,P1238,P1242)</f>
        <v>0</v>
      </c>
      <c r="Q1228" s="40">
        <f>SUM(Q1229,Q1238,Q1242)</f>
        <v>0</v>
      </c>
      <c r="R1228" s="40">
        <f>SUM(R1229,R1238,R1242)</f>
        <v>172</v>
      </c>
      <c r="S1228" s="40">
        <f t="shared" si="360"/>
        <v>0</v>
      </c>
      <c r="T1228" s="129">
        <f t="shared" si="361"/>
        <v>0</v>
      </c>
      <c r="U1228" s="40">
        <f>SUM(U1229,U1238,U1242)</f>
        <v>2752</v>
      </c>
      <c r="V1228" s="40">
        <f>SUM(V1229,V1238,V1242)</f>
        <v>2752</v>
      </c>
      <c r="W1228" s="40">
        <f>SUM(W1229,W1238,W1242)</f>
        <v>0</v>
      </c>
      <c r="X1228" s="40">
        <f>SUM(X1229,X1238,X1242)</f>
        <v>5504</v>
      </c>
      <c r="Y1228" s="40">
        <f t="shared" si="362"/>
        <v>2752</v>
      </c>
      <c r="Z1228" s="129">
        <f t="shared" si="363"/>
        <v>100</v>
      </c>
      <c r="AE1228" s="40">
        <f>SUM(AE1229,AE1238,AE1242)</f>
        <v>-1000</v>
      </c>
      <c r="AF1228" s="40">
        <f>SUM(AF1229,AF1238,AF1242)</f>
        <v>20</v>
      </c>
      <c r="AG1228" s="40">
        <f>SUM(AG1229,AG1238,AG1242)</f>
        <v>0</v>
      </c>
      <c r="AH1228" s="40">
        <f>SUM(AH1229,AH1238,AH1242)</f>
        <v>0</v>
      </c>
      <c r="AJ1228" s="281" t="e">
        <f t="shared" si="364"/>
        <v>#N/A</v>
      </c>
    </row>
    <row r="1229" spans="1:36" ht="19.5" hidden="1" customHeight="1" outlineLevel="1" collapsed="1">
      <c r="A1229" s="43" t="s">
        <v>3264</v>
      </c>
      <c r="B1229" s="121" t="s">
        <v>1427</v>
      </c>
      <c r="C1229" s="44">
        <f t="shared" si="354"/>
        <v>14278</v>
      </c>
      <c r="D1229" s="44">
        <f t="shared" si="354"/>
        <v>5752</v>
      </c>
      <c r="E1229" s="44">
        <f t="shared" si="354"/>
        <v>-1000</v>
      </c>
      <c r="F1229" s="44">
        <f t="shared" si="355"/>
        <v>19030</v>
      </c>
      <c r="G1229" s="44">
        <f t="shared" si="356"/>
        <v>4752</v>
      </c>
      <c r="H1229" s="131">
        <f t="shared" si="357"/>
        <v>33.281972265023114</v>
      </c>
      <c r="I1229" s="44">
        <f>SUM(I1230:I1237)</f>
        <v>12692</v>
      </c>
      <c r="J1229" s="44">
        <f>SUM(J1230:J1237)</f>
        <v>3000</v>
      </c>
      <c r="K1229" s="44">
        <f>SUM(K1230:K1237)</f>
        <v>-1000</v>
      </c>
      <c r="L1229" s="44">
        <f t="shared" si="353"/>
        <v>14692</v>
      </c>
      <c r="M1229" s="44">
        <f t="shared" si="358"/>
        <v>2000</v>
      </c>
      <c r="N1229" s="131">
        <f t="shared" si="359"/>
        <v>15.757957768673181</v>
      </c>
      <c r="O1229" s="44">
        <f>SUM(O1230:O1237)</f>
        <v>0</v>
      </c>
      <c r="P1229" s="44">
        <f>SUM(P1230:P1237)</f>
        <v>0</v>
      </c>
      <c r="Q1229" s="44">
        <f>SUM(Q1230:Q1237)</f>
        <v>0</v>
      </c>
      <c r="R1229" s="44">
        <f>SUM(R1230:R1237)</f>
        <v>0</v>
      </c>
      <c r="S1229" s="44">
        <f t="shared" si="360"/>
        <v>0</v>
      </c>
      <c r="T1229" s="131">
        <f t="shared" si="361"/>
        <v>0</v>
      </c>
      <c r="U1229" s="44">
        <f>SUM(U1230:U1237)</f>
        <v>1586</v>
      </c>
      <c r="V1229" s="44">
        <f>SUM(V1230:V1237)</f>
        <v>2752</v>
      </c>
      <c r="W1229" s="44">
        <f>SUM(W1230:W1237)</f>
        <v>0</v>
      </c>
      <c r="X1229" s="44">
        <f>SUM(X1230:X1237)</f>
        <v>4338</v>
      </c>
      <c r="Y1229" s="44">
        <f t="shared" si="362"/>
        <v>2752</v>
      </c>
      <c r="Z1229" s="131">
        <f t="shared" si="363"/>
        <v>173.51828499369483</v>
      </c>
      <c r="AE1229" s="44">
        <f>SUM(AE1230:AE1237)</f>
        <v>-1000</v>
      </c>
      <c r="AF1229" s="44">
        <f>SUM(AF1230:AF1237)</f>
        <v>0</v>
      </c>
      <c r="AG1229" s="44">
        <f>SUM(AG1230:AG1237)</f>
        <v>0</v>
      </c>
      <c r="AH1229" s="44">
        <f>SUM(AH1230:AH1237)</f>
        <v>0</v>
      </c>
      <c r="AJ1229" s="281" t="e">
        <f t="shared" si="364"/>
        <v>#N/A</v>
      </c>
    </row>
    <row r="1230" spans="1:36" ht="19.5" hidden="1" customHeight="1" outlineLevel="2">
      <c r="A1230" s="45" t="s">
        <v>3265</v>
      </c>
      <c r="B1230" s="121" t="s">
        <v>1428</v>
      </c>
      <c r="C1230" s="41">
        <f t="shared" si="354"/>
        <v>0</v>
      </c>
      <c r="D1230" s="41">
        <f t="shared" si="354"/>
        <v>1300</v>
      </c>
      <c r="E1230" s="41">
        <f t="shared" si="354"/>
        <v>0</v>
      </c>
      <c r="F1230" s="41">
        <f t="shared" si="355"/>
        <v>1300</v>
      </c>
      <c r="G1230" s="41">
        <f t="shared" si="356"/>
        <v>1300</v>
      </c>
      <c r="H1230" s="130">
        <f t="shared" si="357"/>
        <v>0</v>
      </c>
      <c r="I1230" s="41">
        <v>0</v>
      </c>
      <c r="J1230" s="41">
        <v>1300</v>
      </c>
      <c r="K1230" s="41">
        <f t="shared" ref="K1230:K1237" si="365">SUM(AE1230:AH1230)</f>
        <v>0</v>
      </c>
      <c r="L1230" s="41">
        <f t="shared" si="353"/>
        <v>1300</v>
      </c>
      <c r="M1230" s="41">
        <f t="shared" si="358"/>
        <v>1300</v>
      </c>
      <c r="N1230" s="130">
        <f t="shared" si="359"/>
        <v>0</v>
      </c>
      <c r="O1230" s="41"/>
      <c r="P1230" s="41"/>
      <c r="Q1230" s="41"/>
      <c r="R1230" s="41"/>
      <c r="S1230" s="41">
        <f t="shared" si="360"/>
        <v>0</v>
      </c>
      <c r="T1230" s="130">
        <f t="shared" si="361"/>
        <v>0</v>
      </c>
      <c r="U1230" s="41">
        <v>0</v>
      </c>
      <c r="V1230" s="41"/>
      <c r="W1230" s="41"/>
      <c r="X1230" s="41">
        <v>0</v>
      </c>
      <c r="Y1230" s="41">
        <f t="shared" si="362"/>
        <v>0</v>
      </c>
      <c r="Z1230" s="130">
        <f t="shared" si="363"/>
        <v>0</v>
      </c>
      <c r="AE1230" s="41"/>
      <c r="AF1230" s="41"/>
      <c r="AG1230" s="41"/>
      <c r="AH1230" s="41"/>
      <c r="AJ1230" s="281" t="e">
        <f t="shared" si="364"/>
        <v>#N/A</v>
      </c>
    </row>
    <row r="1231" spans="1:36" ht="19.5" hidden="1" customHeight="1" outlineLevel="2">
      <c r="A1231" s="45" t="s">
        <v>3266</v>
      </c>
      <c r="B1231" s="121" t="s">
        <v>1429</v>
      </c>
      <c r="C1231" s="41">
        <f t="shared" si="354"/>
        <v>0</v>
      </c>
      <c r="D1231" s="41">
        <f t="shared" si="354"/>
        <v>0</v>
      </c>
      <c r="E1231" s="41">
        <f t="shared" si="354"/>
        <v>0</v>
      </c>
      <c r="F1231" s="41">
        <f t="shared" si="355"/>
        <v>0</v>
      </c>
      <c r="G1231" s="41">
        <f t="shared" si="356"/>
        <v>0</v>
      </c>
      <c r="H1231" s="130">
        <f t="shared" si="357"/>
        <v>0</v>
      </c>
      <c r="I1231" s="41">
        <v>0</v>
      </c>
      <c r="J1231" s="41"/>
      <c r="K1231" s="41">
        <f t="shared" si="365"/>
        <v>0</v>
      </c>
      <c r="L1231" s="41">
        <f t="shared" si="353"/>
        <v>0</v>
      </c>
      <c r="M1231" s="41">
        <f t="shared" si="358"/>
        <v>0</v>
      </c>
      <c r="N1231" s="130">
        <f t="shared" si="359"/>
        <v>0</v>
      </c>
      <c r="O1231" s="41"/>
      <c r="P1231" s="41"/>
      <c r="Q1231" s="41"/>
      <c r="R1231" s="41"/>
      <c r="S1231" s="41">
        <f t="shared" si="360"/>
        <v>0</v>
      </c>
      <c r="T1231" s="130">
        <f t="shared" si="361"/>
        <v>0</v>
      </c>
      <c r="U1231" s="41">
        <v>0</v>
      </c>
      <c r="V1231" s="41"/>
      <c r="W1231" s="41"/>
      <c r="X1231" s="41">
        <v>0</v>
      </c>
      <c r="Y1231" s="41">
        <f t="shared" si="362"/>
        <v>0</v>
      </c>
      <c r="Z1231" s="130">
        <f t="shared" si="363"/>
        <v>0</v>
      </c>
      <c r="AE1231" s="41"/>
      <c r="AF1231" s="41"/>
      <c r="AG1231" s="41"/>
      <c r="AH1231" s="41"/>
      <c r="AJ1231" s="281" t="e">
        <f t="shared" si="364"/>
        <v>#N/A</v>
      </c>
    </row>
    <row r="1232" spans="1:36" ht="19.5" hidden="1" customHeight="1" outlineLevel="2">
      <c r="A1232" s="45" t="s">
        <v>3267</v>
      </c>
      <c r="B1232" s="121" t="s">
        <v>1430</v>
      </c>
      <c r="C1232" s="41">
        <f t="shared" si="354"/>
        <v>3024</v>
      </c>
      <c r="D1232" s="41">
        <f t="shared" si="354"/>
        <v>0</v>
      </c>
      <c r="E1232" s="41">
        <f t="shared" si="354"/>
        <v>0</v>
      </c>
      <c r="F1232" s="41">
        <f t="shared" si="355"/>
        <v>3024</v>
      </c>
      <c r="G1232" s="41">
        <f t="shared" si="356"/>
        <v>0</v>
      </c>
      <c r="H1232" s="130">
        <f t="shared" si="357"/>
        <v>0</v>
      </c>
      <c r="I1232" s="41">
        <v>3024</v>
      </c>
      <c r="J1232" s="41"/>
      <c r="K1232" s="41">
        <f t="shared" si="365"/>
        <v>0</v>
      </c>
      <c r="L1232" s="41">
        <f t="shared" si="353"/>
        <v>3024</v>
      </c>
      <c r="M1232" s="41">
        <f t="shared" si="358"/>
        <v>0</v>
      </c>
      <c r="N1232" s="130">
        <f t="shared" si="359"/>
        <v>0</v>
      </c>
      <c r="O1232" s="41"/>
      <c r="P1232" s="41"/>
      <c r="Q1232" s="41"/>
      <c r="R1232" s="41"/>
      <c r="S1232" s="41">
        <f t="shared" si="360"/>
        <v>0</v>
      </c>
      <c r="T1232" s="130">
        <f t="shared" si="361"/>
        <v>0</v>
      </c>
      <c r="U1232" s="41"/>
      <c r="V1232" s="41"/>
      <c r="W1232" s="41"/>
      <c r="X1232" s="41"/>
      <c r="Y1232" s="41">
        <f t="shared" si="362"/>
        <v>0</v>
      </c>
      <c r="Z1232" s="130">
        <f t="shared" si="363"/>
        <v>0</v>
      </c>
      <c r="AE1232" s="41"/>
      <c r="AF1232" s="41"/>
      <c r="AG1232" s="41"/>
      <c r="AH1232" s="41"/>
      <c r="AJ1232" s="281" t="e">
        <f t="shared" si="364"/>
        <v>#N/A</v>
      </c>
    </row>
    <row r="1233" spans="1:36" ht="19.5" hidden="1" customHeight="1" outlineLevel="2">
      <c r="A1233" s="45" t="s">
        <v>3268</v>
      </c>
      <c r="B1233" s="121" t="s">
        <v>1431</v>
      </c>
      <c r="C1233" s="41">
        <f t="shared" si="354"/>
        <v>0</v>
      </c>
      <c r="D1233" s="41">
        <f t="shared" si="354"/>
        <v>0</v>
      </c>
      <c r="E1233" s="41">
        <f t="shared" si="354"/>
        <v>0</v>
      </c>
      <c r="F1233" s="41">
        <f t="shared" si="355"/>
        <v>0</v>
      </c>
      <c r="G1233" s="41">
        <f t="shared" si="356"/>
        <v>0</v>
      </c>
      <c r="H1233" s="130">
        <f t="shared" si="357"/>
        <v>0</v>
      </c>
      <c r="I1233" s="41">
        <v>0</v>
      </c>
      <c r="J1233" s="41"/>
      <c r="K1233" s="41">
        <f t="shared" si="365"/>
        <v>0</v>
      </c>
      <c r="L1233" s="41">
        <f t="shared" si="353"/>
        <v>0</v>
      </c>
      <c r="M1233" s="41">
        <f t="shared" si="358"/>
        <v>0</v>
      </c>
      <c r="N1233" s="130">
        <f t="shared" si="359"/>
        <v>0</v>
      </c>
      <c r="O1233" s="41"/>
      <c r="P1233" s="41"/>
      <c r="Q1233" s="41"/>
      <c r="R1233" s="41"/>
      <c r="S1233" s="41">
        <f t="shared" si="360"/>
        <v>0</v>
      </c>
      <c r="T1233" s="130">
        <f t="shared" si="361"/>
        <v>0</v>
      </c>
      <c r="U1233" s="41">
        <v>0</v>
      </c>
      <c r="V1233" s="41"/>
      <c r="W1233" s="41"/>
      <c r="X1233" s="41">
        <v>0</v>
      </c>
      <c r="Y1233" s="41">
        <f t="shared" si="362"/>
        <v>0</v>
      </c>
      <c r="Z1233" s="130">
        <f t="shared" si="363"/>
        <v>0</v>
      </c>
      <c r="AE1233" s="41"/>
      <c r="AF1233" s="41"/>
      <c r="AG1233" s="41"/>
      <c r="AH1233" s="41"/>
      <c r="AJ1233" s="281" t="e">
        <f t="shared" si="364"/>
        <v>#N/A</v>
      </c>
    </row>
    <row r="1234" spans="1:36" ht="19.5" hidden="1" customHeight="1" outlineLevel="2">
      <c r="A1234" s="45" t="s">
        <v>3269</v>
      </c>
      <c r="B1234" s="121" t="s">
        <v>1432</v>
      </c>
      <c r="C1234" s="41">
        <f t="shared" si="354"/>
        <v>25</v>
      </c>
      <c r="D1234" s="41">
        <f t="shared" si="354"/>
        <v>1000</v>
      </c>
      <c r="E1234" s="41">
        <f t="shared" si="354"/>
        <v>-1000</v>
      </c>
      <c r="F1234" s="41">
        <f t="shared" si="355"/>
        <v>25</v>
      </c>
      <c r="G1234" s="41">
        <f t="shared" si="356"/>
        <v>0</v>
      </c>
      <c r="H1234" s="130">
        <f t="shared" si="357"/>
        <v>0</v>
      </c>
      <c r="I1234" s="41">
        <v>8</v>
      </c>
      <c r="J1234" s="41">
        <v>1000</v>
      </c>
      <c r="K1234" s="41">
        <f t="shared" si="365"/>
        <v>-1000</v>
      </c>
      <c r="L1234" s="41">
        <f t="shared" si="353"/>
        <v>8</v>
      </c>
      <c r="M1234" s="41">
        <f t="shared" si="358"/>
        <v>0</v>
      </c>
      <c r="N1234" s="130">
        <f t="shared" si="359"/>
        <v>0</v>
      </c>
      <c r="O1234" s="41"/>
      <c r="P1234" s="41"/>
      <c r="Q1234" s="41"/>
      <c r="R1234" s="41"/>
      <c r="S1234" s="41">
        <f t="shared" si="360"/>
        <v>0</v>
      </c>
      <c r="T1234" s="130">
        <f t="shared" si="361"/>
        <v>0</v>
      </c>
      <c r="U1234" s="41">
        <v>17</v>
      </c>
      <c r="V1234" s="41"/>
      <c r="W1234" s="41"/>
      <c r="X1234" s="41">
        <v>17</v>
      </c>
      <c r="Y1234" s="41">
        <f t="shared" si="362"/>
        <v>0</v>
      </c>
      <c r="Z1234" s="130">
        <f t="shared" si="363"/>
        <v>0</v>
      </c>
      <c r="AE1234" s="41">
        <v>-1000</v>
      </c>
      <c r="AF1234" s="41"/>
      <c r="AG1234" s="41"/>
      <c r="AH1234" s="41"/>
      <c r="AJ1234" s="281" t="e">
        <f t="shared" si="364"/>
        <v>#N/A</v>
      </c>
    </row>
    <row r="1235" spans="1:36" ht="19.5" hidden="1" customHeight="1" outlineLevel="2">
      <c r="A1235" s="45" t="s">
        <v>3270</v>
      </c>
      <c r="B1235" s="121" t="s">
        <v>1433</v>
      </c>
      <c r="C1235" s="41">
        <f t="shared" si="354"/>
        <v>4366</v>
      </c>
      <c r="D1235" s="41">
        <f t="shared" si="354"/>
        <v>3452</v>
      </c>
      <c r="E1235" s="41">
        <f t="shared" si="354"/>
        <v>0</v>
      </c>
      <c r="F1235" s="41">
        <f t="shared" si="355"/>
        <v>7818</v>
      </c>
      <c r="G1235" s="41">
        <f t="shared" si="356"/>
        <v>3452</v>
      </c>
      <c r="H1235" s="130">
        <f t="shared" si="357"/>
        <v>79.065506184150252</v>
      </c>
      <c r="I1235" s="41">
        <v>4366</v>
      </c>
      <c r="J1235" s="41">
        <v>700</v>
      </c>
      <c r="K1235" s="41">
        <f t="shared" si="365"/>
        <v>0</v>
      </c>
      <c r="L1235" s="41">
        <f t="shared" si="353"/>
        <v>5066</v>
      </c>
      <c r="M1235" s="41">
        <f t="shared" si="358"/>
        <v>700</v>
      </c>
      <c r="N1235" s="130">
        <f t="shared" si="359"/>
        <v>16.032982134677052</v>
      </c>
      <c r="O1235" s="41"/>
      <c r="P1235" s="41"/>
      <c r="Q1235" s="41"/>
      <c r="R1235" s="41"/>
      <c r="S1235" s="41">
        <f t="shared" si="360"/>
        <v>0</v>
      </c>
      <c r="T1235" s="130">
        <f t="shared" si="361"/>
        <v>0</v>
      </c>
      <c r="U1235" s="41"/>
      <c r="V1235" s="41">
        <v>2752</v>
      </c>
      <c r="W1235" s="41"/>
      <c r="X1235" s="41">
        <v>2752</v>
      </c>
      <c r="Y1235" s="41">
        <f t="shared" si="362"/>
        <v>2752</v>
      </c>
      <c r="Z1235" s="130">
        <f t="shared" si="363"/>
        <v>0</v>
      </c>
      <c r="AE1235" s="41"/>
      <c r="AF1235" s="41"/>
      <c r="AG1235" s="41"/>
      <c r="AH1235" s="41"/>
      <c r="AJ1235" s="281" t="e">
        <f t="shared" si="364"/>
        <v>#N/A</v>
      </c>
    </row>
    <row r="1236" spans="1:36" ht="19.5" hidden="1" customHeight="1" outlineLevel="2">
      <c r="A1236" s="45" t="s">
        <v>3271</v>
      </c>
      <c r="B1236" s="121" t="s">
        <v>1434</v>
      </c>
      <c r="C1236" s="41">
        <f t="shared" si="354"/>
        <v>56</v>
      </c>
      <c r="D1236" s="41">
        <f t="shared" si="354"/>
        <v>0</v>
      </c>
      <c r="E1236" s="41">
        <f t="shared" si="354"/>
        <v>0</v>
      </c>
      <c r="F1236" s="41">
        <f t="shared" si="355"/>
        <v>56</v>
      </c>
      <c r="G1236" s="41">
        <f t="shared" si="356"/>
        <v>0</v>
      </c>
      <c r="H1236" s="130">
        <f t="shared" si="357"/>
        <v>0</v>
      </c>
      <c r="I1236" s="41">
        <v>56</v>
      </c>
      <c r="J1236" s="41"/>
      <c r="K1236" s="41">
        <f t="shared" si="365"/>
        <v>0</v>
      </c>
      <c r="L1236" s="41">
        <f t="shared" si="353"/>
        <v>56</v>
      </c>
      <c r="M1236" s="41">
        <f t="shared" si="358"/>
        <v>0</v>
      </c>
      <c r="N1236" s="130">
        <f t="shared" si="359"/>
        <v>0</v>
      </c>
      <c r="O1236" s="41"/>
      <c r="P1236" s="41"/>
      <c r="Q1236" s="41"/>
      <c r="R1236" s="41"/>
      <c r="S1236" s="41">
        <f t="shared" si="360"/>
        <v>0</v>
      </c>
      <c r="T1236" s="130">
        <f t="shared" si="361"/>
        <v>0</v>
      </c>
      <c r="U1236" s="41">
        <v>0</v>
      </c>
      <c r="V1236" s="41"/>
      <c r="W1236" s="41"/>
      <c r="X1236" s="41">
        <v>0</v>
      </c>
      <c r="Y1236" s="41">
        <f t="shared" si="362"/>
        <v>0</v>
      </c>
      <c r="Z1236" s="130">
        <f t="shared" si="363"/>
        <v>0</v>
      </c>
      <c r="AE1236" s="41"/>
      <c r="AF1236" s="41"/>
      <c r="AG1236" s="41"/>
      <c r="AH1236" s="41"/>
      <c r="AJ1236" s="281" t="e">
        <f t="shared" si="364"/>
        <v>#N/A</v>
      </c>
    </row>
    <row r="1237" spans="1:36" ht="19.5" hidden="1" customHeight="1" outlineLevel="2">
      <c r="A1237" s="45" t="s">
        <v>3272</v>
      </c>
      <c r="B1237" s="121" t="s">
        <v>1435</v>
      </c>
      <c r="C1237" s="41">
        <f t="shared" si="354"/>
        <v>6807</v>
      </c>
      <c r="D1237" s="41">
        <f t="shared" si="354"/>
        <v>0</v>
      </c>
      <c r="E1237" s="41">
        <f t="shared" si="354"/>
        <v>0</v>
      </c>
      <c r="F1237" s="41">
        <f t="shared" si="355"/>
        <v>6807</v>
      </c>
      <c r="G1237" s="41">
        <f t="shared" si="356"/>
        <v>0</v>
      </c>
      <c r="H1237" s="130">
        <f t="shared" si="357"/>
        <v>0</v>
      </c>
      <c r="I1237" s="41">
        <v>5238</v>
      </c>
      <c r="J1237" s="41"/>
      <c r="K1237" s="41">
        <f t="shared" si="365"/>
        <v>0</v>
      </c>
      <c r="L1237" s="41">
        <f t="shared" si="353"/>
        <v>5238</v>
      </c>
      <c r="M1237" s="41">
        <f t="shared" si="358"/>
        <v>0</v>
      </c>
      <c r="N1237" s="130">
        <f t="shared" si="359"/>
        <v>0</v>
      </c>
      <c r="O1237" s="41"/>
      <c r="P1237" s="41"/>
      <c r="Q1237" s="41"/>
      <c r="R1237" s="41"/>
      <c r="S1237" s="41">
        <f t="shared" si="360"/>
        <v>0</v>
      </c>
      <c r="T1237" s="130">
        <f t="shared" si="361"/>
        <v>0</v>
      </c>
      <c r="U1237" s="231">
        <v>1569</v>
      </c>
      <c r="V1237" s="231"/>
      <c r="W1237" s="231"/>
      <c r="X1237" s="231">
        <v>1569</v>
      </c>
      <c r="Y1237" s="41">
        <f t="shared" si="362"/>
        <v>0</v>
      </c>
      <c r="Z1237" s="130">
        <f t="shared" si="363"/>
        <v>0</v>
      </c>
      <c r="AE1237" s="41"/>
      <c r="AF1237" s="41"/>
      <c r="AG1237" s="41"/>
      <c r="AH1237" s="41"/>
      <c r="AJ1237" s="281" t="e">
        <f t="shared" si="364"/>
        <v>#N/A</v>
      </c>
    </row>
    <row r="1238" spans="1:36" ht="19.5" hidden="1" customHeight="1" outlineLevel="1" collapsed="1">
      <c r="A1238" s="43" t="s">
        <v>3273</v>
      </c>
      <c r="B1238" s="121" t="s">
        <v>1436</v>
      </c>
      <c r="C1238" s="44">
        <f t="shared" si="354"/>
        <v>8076</v>
      </c>
      <c r="D1238" s="44">
        <f t="shared" si="354"/>
        <v>0</v>
      </c>
      <c r="E1238" s="44">
        <f t="shared" si="354"/>
        <v>0</v>
      </c>
      <c r="F1238" s="44">
        <f t="shared" si="355"/>
        <v>8076</v>
      </c>
      <c r="G1238" s="44">
        <f t="shared" si="356"/>
        <v>0</v>
      </c>
      <c r="H1238" s="131">
        <f t="shared" si="357"/>
        <v>0</v>
      </c>
      <c r="I1238" s="44">
        <f>SUM(I1239:I1241)</f>
        <v>6738</v>
      </c>
      <c r="J1238" s="44">
        <f>SUM(J1239:J1241)</f>
        <v>0</v>
      </c>
      <c r="K1238" s="44">
        <f>SUM(K1239:K1241)</f>
        <v>0</v>
      </c>
      <c r="L1238" s="44">
        <f t="shared" si="353"/>
        <v>6738</v>
      </c>
      <c r="M1238" s="44">
        <f t="shared" si="358"/>
        <v>0</v>
      </c>
      <c r="N1238" s="131">
        <f t="shared" si="359"/>
        <v>0</v>
      </c>
      <c r="O1238" s="44">
        <f>SUM(O1239:O1241)</f>
        <v>172</v>
      </c>
      <c r="P1238" s="44">
        <f>SUM(P1239:P1241)</f>
        <v>0</v>
      </c>
      <c r="Q1238" s="44">
        <f>SUM(Q1239:Q1241)</f>
        <v>0</v>
      </c>
      <c r="R1238" s="44">
        <f>SUM(R1239:R1241)</f>
        <v>172</v>
      </c>
      <c r="S1238" s="44">
        <f t="shared" si="360"/>
        <v>0</v>
      </c>
      <c r="T1238" s="131">
        <f t="shared" si="361"/>
        <v>0</v>
      </c>
      <c r="U1238" s="44">
        <f>SUM(U1239:U1241)</f>
        <v>1166</v>
      </c>
      <c r="V1238" s="44">
        <f>SUM(V1239:V1241)</f>
        <v>0</v>
      </c>
      <c r="W1238" s="44">
        <f>SUM(W1239:W1241)</f>
        <v>0</v>
      </c>
      <c r="X1238" s="44">
        <f>SUM(X1239:X1241)</f>
        <v>1166</v>
      </c>
      <c r="Y1238" s="44">
        <f t="shared" si="362"/>
        <v>0</v>
      </c>
      <c r="Z1238" s="131">
        <f t="shared" si="363"/>
        <v>0</v>
      </c>
      <c r="AE1238" s="44">
        <f>SUM(AE1239:AE1241)</f>
        <v>0</v>
      </c>
      <c r="AF1238" s="44">
        <f>SUM(AF1239:AF1241)</f>
        <v>0</v>
      </c>
      <c r="AG1238" s="44">
        <f>SUM(AG1239:AG1241)</f>
        <v>0</v>
      </c>
      <c r="AH1238" s="44">
        <f>SUM(AH1239:AH1241)</f>
        <v>0</v>
      </c>
      <c r="AJ1238" s="281" t="e">
        <f t="shared" si="364"/>
        <v>#N/A</v>
      </c>
    </row>
    <row r="1239" spans="1:36" ht="19.5" hidden="1" customHeight="1" outlineLevel="2">
      <c r="A1239" s="45" t="s">
        <v>3274</v>
      </c>
      <c r="B1239" s="121" t="s">
        <v>1437</v>
      </c>
      <c r="C1239" s="41">
        <f t="shared" si="354"/>
        <v>8076</v>
      </c>
      <c r="D1239" s="41">
        <f t="shared" si="354"/>
        <v>0</v>
      </c>
      <c r="E1239" s="41">
        <f t="shared" si="354"/>
        <v>0</v>
      </c>
      <c r="F1239" s="41">
        <f t="shared" si="355"/>
        <v>8076</v>
      </c>
      <c r="G1239" s="41">
        <f t="shared" si="356"/>
        <v>0</v>
      </c>
      <c r="H1239" s="130">
        <f t="shared" si="357"/>
        <v>0</v>
      </c>
      <c r="I1239" s="41">
        <v>6738</v>
      </c>
      <c r="J1239" s="41"/>
      <c r="K1239" s="41">
        <f t="shared" ref="K1239:K1241" si="366">SUM(AE1239:AH1239)</f>
        <v>0</v>
      </c>
      <c r="L1239" s="41">
        <f t="shared" si="353"/>
        <v>6738</v>
      </c>
      <c r="M1239" s="41">
        <f t="shared" si="358"/>
        <v>0</v>
      </c>
      <c r="N1239" s="130">
        <f t="shared" si="359"/>
        <v>0</v>
      </c>
      <c r="O1239" s="41">
        <v>172</v>
      </c>
      <c r="P1239" s="41"/>
      <c r="Q1239" s="41"/>
      <c r="R1239" s="41">
        <v>172</v>
      </c>
      <c r="S1239" s="41">
        <f t="shared" si="360"/>
        <v>0</v>
      </c>
      <c r="T1239" s="130">
        <f t="shared" si="361"/>
        <v>0</v>
      </c>
      <c r="U1239" s="46">
        <f>830+336</f>
        <v>1166</v>
      </c>
      <c r="V1239" s="41"/>
      <c r="W1239" s="41"/>
      <c r="X1239" s="46">
        <f>830+336</f>
        <v>1166</v>
      </c>
      <c r="Y1239" s="41">
        <f t="shared" si="362"/>
        <v>0</v>
      </c>
      <c r="Z1239" s="130">
        <f t="shared" si="363"/>
        <v>0</v>
      </c>
      <c r="AE1239" s="41"/>
      <c r="AF1239" s="41"/>
      <c r="AG1239" s="41"/>
      <c r="AH1239" s="41"/>
      <c r="AJ1239" s="281" t="e">
        <f t="shared" si="364"/>
        <v>#N/A</v>
      </c>
    </row>
    <row r="1240" spans="1:36" ht="19.5" hidden="1" customHeight="1" outlineLevel="2">
      <c r="A1240" s="45" t="s">
        <v>3275</v>
      </c>
      <c r="B1240" s="121" t="s">
        <v>1438</v>
      </c>
      <c r="C1240" s="41">
        <f t="shared" si="354"/>
        <v>0</v>
      </c>
      <c r="D1240" s="41">
        <f t="shared" si="354"/>
        <v>0</v>
      </c>
      <c r="E1240" s="41">
        <f t="shared" si="354"/>
        <v>0</v>
      </c>
      <c r="F1240" s="41">
        <f t="shared" si="355"/>
        <v>0</v>
      </c>
      <c r="G1240" s="41">
        <f t="shared" si="356"/>
        <v>0</v>
      </c>
      <c r="H1240" s="130">
        <f t="shared" si="357"/>
        <v>0</v>
      </c>
      <c r="I1240" s="41">
        <v>0</v>
      </c>
      <c r="J1240" s="41"/>
      <c r="K1240" s="41">
        <f t="shared" si="366"/>
        <v>0</v>
      </c>
      <c r="L1240" s="41">
        <f t="shared" si="353"/>
        <v>0</v>
      </c>
      <c r="M1240" s="41">
        <f t="shared" si="358"/>
        <v>0</v>
      </c>
      <c r="N1240" s="130">
        <f t="shared" si="359"/>
        <v>0</v>
      </c>
      <c r="O1240" s="41"/>
      <c r="P1240" s="41"/>
      <c r="Q1240" s="41"/>
      <c r="R1240" s="41"/>
      <c r="S1240" s="41">
        <f t="shared" si="360"/>
        <v>0</v>
      </c>
      <c r="T1240" s="130">
        <f t="shared" si="361"/>
        <v>0</v>
      </c>
      <c r="U1240" s="41"/>
      <c r="V1240" s="41"/>
      <c r="W1240" s="41"/>
      <c r="X1240" s="41"/>
      <c r="Y1240" s="41">
        <f t="shared" si="362"/>
        <v>0</v>
      </c>
      <c r="Z1240" s="130">
        <f t="shared" si="363"/>
        <v>0</v>
      </c>
      <c r="AE1240" s="41"/>
      <c r="AF1240" s="41"/>
      <c r="AG1240" s="41"/>
      <c r="AH1240" s="41"/>
      <c r="AJ1240" s="281" t="e">
        <f t="shared" si="364"/>
        <v>#N/A</v>
      </c>
    </row>
    <row r="1241" spans="1:36" ht="19.5" hidden="1" customHeight="1" outlineLevel="2">
      <c r="A1241" s="45" t="s">
        <v>3276</v>
      </c>
      <c r="B1241" s="121" t="s">
        <v>1439</v>
      </c>
      <c r="C1241" s="41">
        <f t="shared" si="354"/>
        <v>0</v>
      </c>
      <c r="D1241" s="41">
        <f t="shared" si="354"/>
        <v>0</v>
      </c>
      <c r="E1241" s="41">
        <f t="shared" si="354"/>
        <v>0</v>
      </c>
      <c r="F1241" s="41">
        <f t="shared" si="355"/>
        <v>0</v>
      </c>
      <c r="G1241" s="41">
        <f t="shared" si="356"/>
        <v>0</v>
      </c>
      <c r="H1241" s="130">
        <f t="shared" si="357"/>
        <v>0</v>
      </c>
      <c r="I1241" s="41">
        <v>0</v>
      </c>
      <c r="J1241" s="41"/>
      <c r="K1241" s="41">
        <f t="shared" si="366"/>
        <v>0</v>
      </c>
      <c r="L1241" s="41">
        <f t="shared" si="353"/>
        <v>0</v>
      </c>
      <c r="M1241" s="41">
        <f t="shared" si="358"/>
        <v>0</v>
      </c>
      <c r="N1241" s="130">
        <f t="shared" si="359"/>
        <v>0</v>
      </c>
      <c r="O1241" s="41"/>
      <c r="P1241" s="41"/>
      <c r="Q1241" s="41"/>
      <c r="R1241" s="41"/>
      <c r="S1241" s="41">
        <f t="shared" si="360"/>
        <v>0</v>
      </c>
      <c r="T1241" s="130">
        <f t="shared" si="361"/>
        <v>0</v>
      </c>
      <c r="U1241" s="41"/>
      <c r="V1241" s="41"/>
      <c r="W1241" s="41"/>
      <c r="X1241" s="41"/>
      <c r="Y1241" s="41">
        <f t="shared" si="362"/>
        <v>0</v>
      </c>
      <c r="Z1241" s="130">
        <f t="shared" si="363"/>
        <v>0</v>
      </c>
      <c r="AE1241" s="41"/>
      <c r="AF1241" s="41"/>
      <c r="AG1241" s="41"/>
      <c r="AH1241" s="41"/>
      <c r="AJ1241" s="281" t="e">
        <f t="shared" si="364"/>
        <v>#N/A</v>
      </c>
    </row>
    <row r="1242" spans="1:36" ht="19.5" hidden="1" customHeight="1" outlineLevel="1" collapsed="1">
      <c r="A1242" s="43" t="s">
        <v>3277</v>
      </c>
      <c r="B1242" s="121" t="s">
        <v>1440</v>
      </c>
      <c r="C1242" s="44">
        <f t="shared" si="354"/>
        <v>3276</v>
      </c>
      <c r="D1242" s="44">
        <f t="shared" si="354"/>
        <v>0</v>
      </c>
      <c r="E1242" s="44">
        <f t="shared" si="354"/>
        <v>20</v>
      </c>
      <c r="F1242" s="44">
        <f t="shared" si="355"/>
        <v>3296</v>
      </c>
      <c r="G1242" s="44">
        <f t="shared" si="356"/>
        <v>20</v>
      </c>
      <c r="H1242" s="131">
        <f t="shared" si="357"/>
        <v>0.61050061050061055</v>
      </c>
      <c r="I1242" s="44">
        <f>SUM(I1243:I1245)</f>
        <v>3276</v>
      </c>
      <c r="J1242" s="44">
        <f>SUM(J1243:J1245)</f>
        <v>0</v>
      </c>
      <c r="K1242" s="44">
        <f>SUM(K1243:K1245)</f>
        <v>20</v>
      </c>
      <c r="L1242" s="44">
        <f t="shared" si="353"/>
        <v>3296</v>
      </c>
      <c r="M1242" s="44">
        <f t="shared" si="358"/>
        <v>20</v>
      </c>
      <c r="N1242" s="131">
        <f t="shared" si="359"/>
        <v>0.61050061050061055</v>
      </c>
      <c r="O1242" s="44">
        <f>SUM(O1243:O1245)</f>
        <v>0</v>
      </c>
      <c r="P1242" s="44">
        <f>SUM(P1243:P1245)</f>
        <v>0</v>
      </c>
      <c r="Q1242" s="44">
        <f>SUM(Q1243:Q1245)</f>
        <v>0</v>
      </c>
      <c r="R1242" s="44">
        <f>SUM(R1243:R1245)</f>
        <v>0</v>
      </c>
      <c r="S1242" s="44">
        <f t="shared" si="360"/>
        <v>0</v>
      </c>
      <c r="T1242" s="131">
        <f t="shared" si="361"/>
        <v>0</v>
      </c>
      <c r="U1242" s="44">
        <f>SUM(U1243:U1245)</f>
        <v>0</v>
      </c>
      <c r="V1242" s="44">
        <f>SUM(V1243:V1245)</f>
        <v>0</v>
      </c>
      <c r="W1242" s="44">
        <f>SUM(W1243:W1245)</f>
        <v>0</v>
      </c>
      <c r="X1242" s="44">
        <f>SUM(X1243:X1245)</f>
        <v>0</v>
      </c>
      <c r="Y1242" s="44">
        <f t="shared" si="362"/>
        <v>0</v>
      </c>
      <c r="Z1242" s="131">
        <f t="shared" si="363"/>
        <v>0</v>
      </c>
      <c r="AE1242" s="44">
        <f>SUM(AE1243:AE1245)</f>
        <v>0</v>
      </c>
      <c r="AF1242" s="44">
        <f>SUM(AF1243:AF1245)</f>
        <v>20</v>
      </c>
      <c r="AG1242" s="44">
        <f>SUM(AG1243:AG1245)</f>
        <v>0</v>
      </c>
      <c r="AH1242" s="44">
        <f>SUM(AH1243:AH1245)</f>
        <v>0</v>
      </c>
      <c r="AJ1242" s="281" t="e">
        <f t="shared" si="364"/>
        <v>#N/A</v>
      </c>
    </row>
    <row r="1243" spans="1:36" ht="19.5" hidden="1" customHeight="1" outlineLevel="2">
      <c r="A1243" s="45" t="s">
        <v>3278</v>
      </c>
      <c r="B1243" s="121" t="s">
        <v>1441</v>
      </c>
      <c r="C1243" s="41">
        <f t="shared" si="354"/>
        <v>0</v>
      </c>
      <c r="D1243" s="41">
        <f t="shared" si="354"/>
        <v>0</v>
      </c>
      <c r="E1243" s="41">
        <f t="shared" si="354"/>
        <v>0</v>
      </c>
      <c r="F1243" s="41">
        <f t="shared" si="355"/>
        <v>0</v>
      </c>
      <c r="G1243" s="41">
        <f t="shared" si="356"/>
        <v>0</v>
      </c>
      <c r="H1243" s="130">
        <f t="shared" si="357"/>
        <v>0</v>
      </c>
      <c r="I1243" s="41">
        <v>0</v>
      </c>
      <c r="J1243" s="41"/>
      <c r="K1243" s="41">
        <f t="shared" ref="K1243:K1245" si="367">SUM(AE1243:AH1243)</f>
        <v>0</v>
      </c>
      <c r="L1243" s="41">
        <f t="shared" si="353"/>
        <v>0</v>
      </c>
      <c r="M1243" s="41">
        <f t="shared" si="358"/>
        <v>0</v>
      </c>
      <c r="N1243" s="130">
        <f t="shared" si="359"/>
        <v>0</v>
      </c>
      <c r="O1243" s="41"/>
      <c r="P1243" s="41"/>
      <c r="Q1243" s="41"/>
      <c r="R1243" s="41"/>
      <c r="S1243" s="41">
        <f t="shared" si="360"/>
        <v>0</v>
      </c>
      <c r="T1243" s="130">
        <f t="shared" si="361"/>
        <v>0</v>
      </c>
      <c r="U1243" s="41"/>
      <c r="V1243" s="41"/>
      <c r="W1243" s="41"/>
      <c r="X1243" s="41"/>
      <c r="Y1243" s="41">
        <f t="shared" si="362"/>
        <v>0</v>
      </c>
      <c r="Z1243" s="130">
        <f t="shared" si="363"/>
        <v>0</v>
      </c>
      <c r="AE1243" s="41"/>
      <c r="AF1243" s="41"/>
      <c r="AG1243" s="41"/>
      <c r="AH1243" s="41"/>
      <c r="AJ1243" s="281" t="e">
        <f t="shared" si="364"/>
        <v>#N/A</v>
      </c>
    </row>
    <row r="1244" spans="1:36" ht="19.5" hidden="1" customHeight="1" outlineLevel="2">
      <c r="A1244" s="45" t="s">
        <v>2096</v>
      </c>
      <c r="B1244" s="121" t="s">
        <v>1442</v>
      </c>
      <c r="C1244" s="41">
        <f t="shared" si="354"/>
        <v>2600</v>
      </c>
      <c r="D1244" s="41">
        <f t="shared" si="354"/>
        <v>0</v>
      </c>
      <c r="E1244" s="41">
        <f t="shared" si="354"/>
        <v>20</v>
      </c>
      <c r="F1244" s="41">
        <f t="shared" si="355"/>
        <v>2620</v>
      </c>
      <c r="G1244" s="41">
        <f t="shared" si="356"/>
        <v>20</v>
      </c>
      <c r="H1244" s="130">
        <f t="shared" si="357"/>
        <v>0.76923076923076927</v>
      </c>
      <c r="I1244" s="41">
        <v>2600</v>
      </c>
      <c r="J1244" s="41"/>
      <c r="K1244" s="41">
        <f t="shared" si="367"/>
        <v>20</v>
      </c>
      <c r="L1244" s="41">
        <f t="shared" si="353"/>
        <v>2620</v>
      </c>
      <c r="M1244" s="41">
        <f t="shared" si="358"/>
        <v>20</v>
      </c>
      <c r="N1244" s="130">
        <f t="shared" si="359"/>
        <v>0.76923076923076927</v>
      </c>
      <c r="O1244" s="41"/>
      <c r="P1244" s="41"/>
      <c r="Q1244" s="41"/>
      <c r="R1244" s="41"/>
      <c r="S1244" s="41">
        <f t="shared" si="360"/>
        <v>0</v>
      </c>
      <c r="T1244" s="130">
        <f t="shared" si="361"/>
        <v>0</v>
      </c>
      <c r="U1244" s="41"/>
      <c r="V1244" s="41"/>
      <c r="W1244" s="41"/>
      <c r="X1244" s="41"/>
      <c r="Y1244" s="41">
        <f t="shared" si="362"/>
        <v>0</v>
      </c>
      <c r="Z1244" s="130">
        <f t="shared" si="363"/>
        <v>0</v>
      </c>
      <c r="AE1244" s="41"/>
      <c r="AF1244" s="41">
        <v>20</v>
      </c>
      <c r="AG1244" s="41"/>
      <c r="AH1244" s="41"/>
      <c r="AJ1244" s="281" t="e">
        <f t="shared" si="364"/>
        <v>#N/A</v>
      </c>
    </row>
    <row r="1245" spans="1:36" ht="19.5" hidden="1" customHeight="1" outlineLevel="2">
      <c r="A1245" s="45" t="s">
        <v>3279</v>
      </c>
      <c r="B1245" s="121" t="s">
        <v>1443</v>
      </c>
      <c r="C1245" s="41">
        <f t="shared" si="354"/>
        <v>676</v>
      </c>
      <c r="D1245" s="41">
        <f t="shared" si="354"/>
        <v>0</v>
      </c>
      <c r="E1245" s="41">
        <f t="shared" si="354"/>
        <v>0</v>
      </c>
      <c r="F1245" s="41">
        <f t="shared" si="355"/>
        <v>676</v>
      </c>
      <c r="G1245" s="41">
        <f t="shared" si="356"/>
        <v>0</v>
      </c>
      <c r="H1245" s="130">
        <f t="shared" si="357"/>
        <v>0</v>
      </c>
      <c r="I1245" s="41">
        <v>676</v>
      </c>
      <c r="J1245" s="41"/>
      <c r="K1245" s="41">
        <f t="shared" si="367"/>
        <v>0</v>
      </c>
      <c r="L1245" s="41">
        <f t="shared" si="353"/>
        <v>676</v>
      </c>
      <c r="M1245" s="41">
        <f t="shared" si="358"/>
        <v>0</v>
      </c>
      <c r="N1245" s="130">
        <f t="shared" si="359"/>
        <v>0</v>
      </c>
      <c r="O1245" s="41"/>
      <c r="P1245" s="41"/>
      <c r="Q1245" s="41"/>
      <c r="R1245" s="41"/>
      <c r="S1245" s="41">
        <f t="shared" si="360"/>
        <v>0</v>
      </c>
      <c r="T1245" s="130">
        <f t="shared" si="361"/>
        <v>0</v>
      </c>
      <c r="U1245" s="41"/>
      <c r="V1245" s="41"/>
      <c r="W1245" s="41"/>
      <c r="X1245" s="41"/>
      <c r="Y1245" s="41">
        <f t="shared" si="362"/>
        <v>0</v>
      </c>
      <c r="Z1245" s="130">
        <f t="shared" si="363"/>
        <v>0</v>
      </c>
      <c r="AE1245" s="41"/>
      <c r="AF1245" s="41"/>
      <c r="AG1245" s="41"/>
      <c r="AH1245" s="41"/>
      <c r="AJ1245" s="281" t="e">
        <f t="shared" si="364"/>
        <v>#N/A</v>
      </c>
    </row>
    <row r="1246" spans="1:36" ht="19.5" customHeight="1" collapsed="1">
      <c r="A1246" s="39" t="s">
        <v>3280</v>
      </c>
      <c r="B1246" s="121" t="s">
        <v>1444</v>
      </c>
      <c r="C1246" s="40">
        <f t="shared" si="354"/>
        <v>891</v>
      </c>
      <c r="D1246" s="40">
        <f t="shared" si="354"/>
        <v>200</v>
      </c>
      <c r="E1246" s="40">
        <f t="shared" si="354"/>
        <v>-200</v>
      </c>
      <c r="F1246" s="40">
        <f t="shared" si="355"/>
        <v>891</v>
      </c>
      <c r="G1246" s="40">
        <f t="shared" si="356"/>
        <v>0</v>
      </c>
      <c r="H1246" s="129">
        <f t="shared" si="357"/>
        <v>0</v>
      </c>
      <c r="I1246" s="40">
        <f>SUM(I1247,I1262,I1276,I1282,I1288)</f>
        <v>891</v>
      </c>
      <c r="J1246" s="40">
        <f>SUM(J1247,J1262,J1276,J1282,J1288)</f>
        <v>200</v>
      </c>
      <c r="K1246" s="40">
        <f>SUM(K1247,K1262,K1276,K1282,K1288)</f>
        <v>-200</v>
      </c>
      <c r="L1246" s="40">
        <f>SUM(L1247,L1262,L1276,L1282,L1288)</f>
        <v>891</v>
      </c>
      <c r="M1246" s="40">
        <f t="shared" si="358"/>
        <v>0</v>
      </c>
      <c r="N1246" s="129">
        <f t="shared" si="359"/>
        <v>0</v>
      </c>
      <c r="O1246" s="40">
        <f>SUM(O1247,O1262,O1276,O1282,O1288)</f>
        <v>0</v>
      </c>
      <c r="P1246" s="40">
        <f>SUM(P1247,P1262,P1276,P1282,P1288)</f>
        <v>0</v>
      </c>
      <c r="Q1246" s="40">
        <f>SUM(Q1247,Q1262,Q1276,Q1282,Q1288)</f>
        <v>0</v>
      </c>
      <c r="R1246" s="40">
        <f>SUM(R1247,R1262,R1276,R1282,R1288)</f>
        <v>0</v>
      </c>
      <c r="S1246" s="40">
        <f t="shared" si="360"/>
        <v>0</v>
      </c>
      <c r="T1246" s="129">
        <f t="shared" si="361"/>
        <v>0</v>
      </c>
      <c r="U1246" s="40">
        <f>SUM(U1247,U1262,U1276,U1282,U1288)</f>
        <v>0</v>
      </c>
      <c r="V1246" s="40">
        <f>SUM(V1247,V1262,V1276,V1282,V1288)</f>
        <v>0</v>
      </c>
      <c r="W1246" s="40">
        <f>SUM(W1247,W1262,W1276,W1282,W1288)</f>
        <v>0</v>
      </c>
      <c r="X1246" s="40">
        <f>SUM(X1247,X1262,X1276,X1282,X1288)</f>
        <v>0</v>
      </c>
      <c r="Y1246" s="40">
        <f t="shared" si="362"/>
        <v>0</v>
      </c>
      <c r="Z1246" s="129">
        <f t="shared" si="363"/>
        <v>0</v>
      </c>
      <c r="AE1246" s="40">
        <f>SUM(AE1247,AE1262,AE1276,AE1282,AE1288)</f>
        <v>-200</v>
      </c>
      <c r="AF1246" s="40">
        <f>SUM(AF1247,AF1262,AF1276,AF1282,AF1288)</f>
        <v>0</v>
      </c>
      <c r="AG1246" s="40">
        <f>SUM(AG1247,AG1262,AG1276,AG1282,AG1288)</f>
        <v>0</v>
      </c>
      <c r="AH1246" s="40">
        <f>SUM(AH1247,AH1262,AH1276,AH1282,AH1288)</f>
        <v>0</v>
      </c>
      <c r="AJ1246" s="281" t="e">
        <f t="shared" si="364"/>
        <v>#N/A</v>
      </c>
    </row>
    <row r="1247" spans="1:36" ht="19.5" hidden="1" customHeight="1" outlineLevel="1" collapsed="1">
      <c r="A1247" s="43" t="s">
        <v>3281</v>
      </c>
      <c r="B1247" s="121" t="s">
        <v>1445</v>
      </c>
      <c r="C1247" s="44">
        <f t="shared" si="354"/>
        <v>231</v>
      </c>
      <c r="D1247" s="44">
        <f t="shared" si="354"/>
        <v>0</v>
      </c>
      <c r="E1247" s="44">
        <f t="shared" si="354"/>
        <v>0</v>
      </c>
      <c r="F1247" s="44">
        <f t="shared" si="355"/>
        <v>231</v>
      </c>
      <c r="G1247" s="44">
        <f t="shared" si="356"/>
        <v>0</v>
      </c>
      <c r="H1247" s="131">
        <f t="shared" si="357"/>
        <v>0</v>
      </c>
      <c r="I1247" s="44">
        <f>SUM(I1248:I1261)</f>
        <v>231</v>
      </c>
      <c r="J1247" s="44">
        <f>SUM(J1248:J1261)</f>
        <v>0</v>
      </c>
      <c r="K1247" s="44">
        <f>SUM(K1248:K1261)</f>
        <v>0</v>
      </c>
      <c r="L1247" s="44">
        <f t="shared" si="353"/>
        <v>231</v>
      </c>
      <c r="M1247" s="44">
        <f t="shared" si="358"/>
        <v>0</v>
      </c>
      <c r="N1247" s="131">
        <f t="shared" si="359"/>
        <v>0</v>
      </c>
      <c r="O1247" s="44">
        <f>SUM(O1248:O1261)</f>
        <v>0</v>
      </c>
      <c r="P1247" s="44">
        <f>SUM(P1248:P1261)</f>
        <v>0</v>
      </c>
      <c r="Q1247" s="44">
        <f>SUM(Q1248:Q1261)</f>
        <v>0</v>
      </c>
      <c r="R1247" s="44">
        <f>SUM(R1248:R1261)</f>
        <v>0</v>
      </c>
      <c r="S1247" s="44">
        <f t="shared" si="360"/>
        <v>0</v>
      </c>
      <c r="T1247" s="131">
        <f t="shared" si="361"/>
        <v>0</v>
      </c>
      <c r="U1247" s="44">
        <f>SUM(U1248:U1261)</f>
        <v>0</v>
      </c>
      <c r="V1247" s="44">
        <f>SUM(V1248:V1261)</f>
        <v>0</v>
      </c>
      <c r="W1247" s="44">
        <f>SUM(W1248:W1261)</f>
        <v>0</v>
      </c>
      <c r="X1247" s="44">
        <f>SUM(X1248:X1261)</f>
        <v>0</v>
      </c>
      <c r="Y1247" s="44">
        <f t="shared" si="362"/>
        <v>0</v>
      </c>
      <c r="Z1247" s="131">
        <f t="shared" si="363"/>
        <v>0</v>
      </c>
      <c r="AE1247" s="44">
        <f>SUM(AE1248:AE1261)</f>
        <v>0</v>
      </c>
      <c r="AF1247" s="44">
        <f>SUM(AF1248:AF1261)</f>
        <v>0</v>
      </c>
      <c r="AG1247" s="44">
        <f>SUM(AG1248:AG1261)</f>
        <v>0</v>
      </c>
      <c r="AH1247" s="44">
        <f>SUM(AH1248:AH1261)</f>
        <v>0</v>
      </c>
      <c r="AJ1247" s="281" t="e">
        <f t="shared" si="364"/>
        <v>#N/A</v>
      </c>
    </row>
    <row r="1248" spans="1:36" ht="19.5" hidden="1" customHeight="1" outlineLevel="2">
      <c r="A1248" s="45" t="s">
        <v>3282</v>
      </c>
      <c r="B1248" s="121" t="s">
        <v>706</v>
      </c>
      <c r="C1248" s="41">
        <f t="shared" si="354"/>
        <v>103</v>
      </c>
      <c r="D1248" s="41">
        <f t="shared" si="354"/>
        <v>0</v>
      </c>
      <c r="E1248" s="41">
        <f t="shared" si="354"/>
        <v>0</v>
      </c>
      <c r="F1248" s="41">
        <f t="shared" si="355"/>
        <v>103</v>
      </c>
      <c r="G1248" s="41">
        <f t="shared" si="356"/>
        <v>0</v>
      </c>
      <c r="H1248" s="130">
        <f t="shared" si="357"/>
        <v>0</v>
      </c>
      <c r="I1248" s="41">
        <v>103</v>
      </c>
      <c r="J1248" s="41"/>
      <c r="K1248" s="41">
        <f t="shared" ref="K1248:K1261" si="368">SUM(AE1248:AH1248)</f>
        <v>0</v>
      </c>
      <c r="L1248" s="41">
        <f t="shared" si="353"/>
        <v>103</v>
      </c>
      <c r="M1248" s="41">
        <f t="shared" si="358"/>
        <v>0</v>
      </c>
      <c r="N1248" s="130">
        <f t="shared" si="359"/>
        <v>0</v>
      </c>
      <c r="O1248" s="41"/>
      <c r="P1248" s="41"/>
      <c r="Q1248" s="41"/>
      <c r="R1248" s="41"/>
      <c r="S1248" s="41">
        <f t="shared" si="360"/>
        <v>0</v>
      </c>
      <c r="T1248" s="130">
        <f t="shared" si="361"/>
        <v>0</v>
      </c>
      <c r="U1248" s="41"/>
      <c r="V1248" s="41"/>
      <c r="W1248" s="41"/>
      <c r="X1248" s="41"/>
      <c r="Y1248" s="41">
        <f t="shared" si="362"/>
        <v>0</v>
      </c>
      <c r="Z1248" s="130">
        <f t="shared" si="363"/>
        <v>0</v>
      </c>
      <c r="AE1248" s="41"/>
      <c r="AF1248" s="41"/>
      <c r="AG1248" s="41"/>
      <c r="AH1248" s="41"/>
      <c r="AJ1248" s="281" t="e">
        <f t="shared" si="364"/>
        <v>#N/A</v>
      </c>
    </row>
    <row r="1249" spans="1:36" ht="19.5" hidden="1" customHeight="1" outlineLevel="2">
      <c r="A1249" s="45" t="s">
        <v>3283</v>
      </c>
      <c r="B1249" s="121" t="s">
        <v>718</v>
      </c>
      <c r="C1249" s="41">
        <f t="shared" si="354"/>
        <v>10</v>
      </c>
      <c r="D1249" s="41">
        <f t="shared" si="354"/>
        <v>0</v>
      </c>
      <c r="E1249" s="41">
        <f t="shared" si="354"/>
        <v>0</v>
      </c>
      <c r="F1249" s="41">
        <f t="shared" si="355"/>
        <v>10</v>
      </c>
      <c r="G1249" s="41">
        <f t="shared" si="356"/>
        <v>0</v>
      </c>
      <c r="H1249" s="130">
        <f t="shared" si="357"/>
        <v>0</v>
      </c>
      <c r="I1249" s="41">
        <v>10</v>
      </c>
      <c r="J1249" s="41"/>
      <c r="K1249" s="41">
        <f t="shared" si="368"/>
        <v>0</v>
      </c>
      <c r="L1249" s="41">
        <f t="shared" si="353"/>
        <v>10</v>
      </c>
      <c r="M1249" s="41">
        <f t="shared" si="358"/>
        <v>0</v>
      </c>
      <c r="N1249" s="130">
        <f t="shared" si="359"/>
        <v>0</v>
      </c>
      <c r="O1249" s="41"/>
      <c r="P1249" s="41"/>
      <c r="Q1249" s="41"/>
      <c r="R1249" s="41"/>
      <c r="S1249" s="41">
        <f t="shared" si="360"/>
        <v>0</v>
      </c>
      <c r="T1249" s="130">
        <f t="shared" si="361"/>
        <v>0</v>
      </c>
      <c r="U1249" s="41"/>
      <c r="V1249" s="41"/>
      <c r="W1249" s="41"/>
      <c r="X1249" s="41"/>
      <c r="Y1249" s="41">
        <f t="shared" si="362"/>
        <v>0</v>
      </c>
      <c r="Z1249" s="130">
        <f t="shared" si="363"/>
        <v>0</v>
      </c>
      <c r="AE1249" s="41"/>
      <c r="AF1249" s="41"/>
      <c r="AG1249" s="41"/>
      <c r="AH1249" s="41"/>
      <c r="AJ1249" s="281" t="e">
        <f t="shared" si="364"/>
        <v>#N/A</v>
      </c>
    </row>
    <row r="1250" spans="1:36" ht="19.5" hidden="1" customHeight="1" outlineLevel="2">
      <c r="A1250" s="45" t="s">
        <v>3284</v>
      </c>
      <c r="B1250" s="121" t="s">
        <v>719</v>
      </c>
      <c r="C1250" s="41">
        <f t="shared" si="354"/>
        <v>3</v>
      </c>
      <c r="D1250" s="41">
        <f t="shared" si="354"/>
        <v>0</v>
      </c>
      <c r="E1250" s="41">
        <f t="shared" si="354"/>
        <v>0</v>
      </c>
      <c r="F1250" s="41">
        <f t="shared" si="355"/>
        <v>3</v>
      </c>
      <c r="G1250" s="41">
        <f t="shared" si="356"/>
        <v>0</v>
      </c>
      <c r="H1250" s="130">
        <f t="shared" si="357"/>
        <v>0</v>
      </c>
      <c r="I1250" s="41">
        <v>3</v>
      </c>
      <c r="J1250" s="41"/>
      <c r="K1250" s="41">
        <f t="shared" si="368"/>
        <v>0</v>
      </c>
      <c r="L1250" s="41">
        <f t="shared" si="353"/>
        <v>3</v>
      </c>
      <c r="M1250" s="41">
        <f t="shared" si="358"/>
        <v>0</v>
      </c>
      <c r="N1250" s="130">
        <f t="shared" si="359"/>
        <v>0</v>
      </c>
      <c r="O1250" s="41"/>
      <c r="P1250" s="41"/>
      <c r="Q1250" s="41"/>
      <c r="R1250" s="41"/>
      <c r="S1250" s="41">
        <f t="shared" si="360"/>
        <v>0</v>
      </c>
      <c r="T1250" s="130">
        <f t="shared" si="361"/>
        <v>0</v>
      </c>
      <c r="U1250" s="41"/>
      <c r="V1250" s="41"/>
      <c r="W1250" s="41"/>
      <c r="X1250" s="41"/>
      <c r="Y1250" s="41">
        <f t="shared" si="362"/>
        <v>0</v>
      </c>
      <c r="Z1250" s="130">
        <f t="shared" si="363"/>
        <v>0</v>
      </c>
      <c r="AE1250" s="41"/>
      <c r="AF1250" s="41"/>
      <c r="AG1250" s="41"/>
      <c r="AH1250" s="41"/>
      <c r="AJ1250" s="281" t="e">
        <f t="shared" si="364"/>
        <v>#N/A</v>
      </c>
    </row>
    <row r="1251" spans="1:36" ht="19.5" hidden="1" customHeight="1" outlineLevel="2">
      <c r="A1251" s="45" t="s">
        <v>3285</v>
      </c>
      <c r="B1251" s="121" t="s">
        <v>1446</v>
      </c>
      <c r="C1251" s="41">
        <f t="shared" si="354"/>
        <v>0</v>
      </c>
      <c r="D1251" s="41">
        <f t="shared" si="354"/>
        <v>0</v>
      </c>
      <c r="E1251" s="41">
        <f t="shared" si="354"/>
        <v>0</v>
      </c>
      <c r="F1251" s="41">
        <f t="shared" si="355"/>
        <v>0</v>
      </c>
      <c r="G1251" s="41">
        <f t="shared" si="356"/>
        <v>0</v>
      </c>
      <c r="H1251" s="130">
        <f t="shared" si="357"/>
        <v>0</v>
      </c>
      <c r="I1251" s="41">
        <v>0</v>
      </c>
      <c r="J1251" s="41"/>
      <c r="K1251" s="41">
        <f t="shared" si="368"/>
        <v>0</v>
      </c>
      <c r="L1251" s="41">
        <f t="shared" si="353"/>
        <v>0</v>
      </c>
      <c r="M1251" s="41">
        <f t="shared" si="358"/>
        <v>0</v>
      </c>
      <c r="N1251" s="130">
        <f t="shared" si="359"/>
        <v>0</v>
      </c>
      <c r="O1251" s="41"/>
      <c r="P1251" s="41"/>
      <c r="Q1251" s="41"/>
      <c r="R1251" s="41"/>
      <c r="S1251" s="41">
        <f t="shared" si="360"/>
        <v>0</v>
      </c>
      <c r="T1251" s="130">
        <f t="shared" si="361"/>
        <v>0</v>
      </c>
      <c r="U1251" s="41"/>
      <c r="V1251" s="41"/>
      <c r="W1251" s="41"/>
      <c r="X1251" s="41"/>
      <c r="Y1251" s="41">
        <f t="shared" si="362"/>
        <v>0</v>
      </c>
      <c r="Z1251" s="130">
        <f t="shared" si="363"/>
        <v>0</v>
      </c>
      <c r="AE1251" s="41"/>
      <c r="AF1251" s="41"/>
      <c r="AG1251" s="41"/>
      <c r="AH1251" s="41"/>
      <c r="AJ1251" s="281" t="e">
        <f t="shared" si="364"/>
        <v>#N/A</v>
      </c>
    </row>
    <row r="1252" spans="1:36" ht="19.5" hidden="1" customHeight="1" outlineLevel="2">
      <c r="A1252" s="45" t="s">
        <v>3286</v>
      </c>
      <c r="B1252" s="121" t="s">
        <v>1447</v>
      </c>
      <c r="C1252" s="41">
        <f t="shared" si="354"/>
        <v>0</v>
      </c>
      <c r="D1252" s="41">
        <f t="shared" si="354"/>
        <v>0</v>
      </c>
      <c r="E1252" s="41">
        <f t="shared" si="354"/>
        <v>0</v>
      </c>
      <c r="F1252" s="41">
        <f t="shared" si="355"/>
        <v>0</v>
      </c>
      <c r="G1252" s="41">
        <f t="shared" si="356"/>
        <v>0</v>
      </c>
      <c r="H1252" s="130">
        <f t="shared" si="357"/>
        <v>0</v>
      </c>
      <c r="I1252" s="41">
        <v>0</v>
      </c>
      <c r="J1252" s="41"/>
      <c r="K1252" s="41">
        <f t="shared" si="368"/>
        <v>0</v>
      </c>
      <c r="L1252" s="41">
        <f t="shared" si="353"/>
        <v>0</v>
      </c>
      <c r="M1252" s="41">
        <f t="shared" si="358"/>
        <v>0</v>
      </c>
      <c r="N1252" s="130">
        <f t="shared" si="359"/>
        <v>0</v>
      </c>
      <c r="O1252" s="41"/>
      <c r="P1252" s="41"/>
      <c r="Q1252" s="41"/>
      <c r="R1252" s="41"/>
      <c r="S1252" s="41">
        <f t="shared" si="360"/>
        <v>0</v>
      </c>
      <c r="T1252" s="130">
        <f t="shared" si="361"/>
        <v>0</v>
      </c>
      <c r="U1252" s="41"/>
      <c r="V1252" s="41"/>
      <c r="W1252" s="41"/>
      <c r="X1252" s="41"/>
      <c r="Y1252" s="41">
        <f t="shared" si="362"/>
        <v>0</v>
      </c>
      <c r="Z1252" s="130">
        <f t="shared" si="363"/>
        <v>0</v>
      </c>
      <c r="AE1252" s="41"/>
      <c r="AF1252" s="41"/>
      <c r="AG1252" s="41"/>
      <c r="AH1252" s="41"/>
      <c r="AJ1252" s="281" t="e">
        <f t="shared" si="364"/>
        <v>#N/A</v>
      </c>
    </row>
    <row r="1253" spans="1:36" ht="19.5" hidden="1" customHeight="1" outlineLevel="2">
      <c r="A1253" s="45" t="s">
        <v>3287</v>
      </c>
      <c r="B1253" s="121" t="s">
        <v>1448</v>
      </c>
      <c r="C1253" s="41">
        <f t="shared" si="354"/>
        <v>19</v>
      </c>
      <c r="D1253" s="41">
        <f t="shared" si="354"/>
        <v>0</v>
      </c>
      <c r="E1253" s="41">
        <f t="shared" si="354"/>
        <v>0</v>
      </c>
      <c r="F1253" s="41">
        <f t="shared" si="355"/>
        <v>19</v>
      </c>
      <c r="G1253" s="41">
        <f t="shared" si="356"/>
        <v>0</v>
      </c>
      <c r="H1253" s="130">
        <f t="shared" si="357"/>
        <v>0</v>
      </c>
      <c r="I1253" s="41">
        <v>19</v>
      </c>
      <c r="J1253" s="41"/>
      <c r="K1253" s="41">
        <f t="shared" si="368"/>
        <v>0</v>
      </c>
      <c r="L1253" s="41">
        <f t="shared" si="353"/>
        <v>19</v>
      </c>
      <c r="M1253" s="41">
        <f t="shared" si="358"/>
        <v>0</v>
      </c>
      <c r="N1253" s="130">
        <f t="shared" si="359"/>
        <v>0</v>
      </c>
      <c r="O1253" s="41"/>
      <c r="P1253" s="41"/>
      <c r="Q1253" s="41"/>
      <c r="R1253" s="41"/>
      <c r="S1253" s="41">
        <f t="shared" si="360"/>
        <v>0</v>
      </c>
      <c r="T1253" s="130">
        <f t="shared" si="361"/>
        <v>0</v>
      </c>
      <c r="U1253" s="41"/>
      <c r="V1253" s="41"/>
      <c r="W1253" s="41"/>
      <c r="X1253" s="41"/>
      <c r="Y1253" s="41">
        <f t="shared" si="362"/>
        <v>0</v>
      </c>
      <c r="Z1253" s="130">
        <f t="shared" si="363"/>
        <v>0</v>
      </c>
      <c r="AE1253" s="41"/>
      <c r="AF1253" s="41"/>
      <c r="AG1253" s="41"/>
      <c r="AH1253" s="41"/>
      <c r="AJ1253" s="281" t="e">
        <f t="shared" si="364"/>
        <v>#N/A</v>
      </c>
    </row>
    <row r="1254" spans="1:36" ht="19.5" hidden="1" customHeight="1" outlineLevel="2">
      <c r="A1254" s="45" t="s">
        <v>3288</v>
      </c>
      <c r="B1254" s="121" t="s">
        <v>1449</v>
      </c>
      <c r="C1254" s="41">
        <f t="shared" si="354"/>
        <v>0</v>
      </c>
      <c r="D1254" s="41">
        <f t="shared" si="354"/>
        <v>0</v>
      </c>
      <c r="E1254" s="41">
        <f t="shared" si="354"/>
        <v>0</v>
      </c>
      <c r="F1254" s="41">
        <f t="shared" si="355"/>
        <v>0</v>
      </c>
      <c r="G1254" s="41">
        <f t="shared" si="356"/>
        <v>0</v>
      </c>
      <c r="H1254" s="130">
        <f t="shared" si="357"/>
        <v>0</v>
      </c>
      <c r="I1254" s="41">
        <v>0</v>
      </c>
      <c r="J1254" s="41"/>
      <c r="K1254" s="41">
        <f t="shared" si="368"/>
        <v>0</v>
      </c>
      <c r="L1254" s="41">
        <f t="shared" si="353"/>
        <v>0</v>
      </c>
      <c r="M1254" s="41">
        <f t="shared" si="358"/>
        <v>0</v>
      </c>
      <c r="N1254" s="130">
        <f t="shared" si="359"/>
        <v>0</v>
      </c>
      <c r="O1254" s="41"/>
      <c r="P1254" s="41"/>
      <c r="Q1254" s="41"/>
      <c r="R1254" s="41"/>
      <c r="S1254" s="41">
        <f t="shared" si="360"/>
        <v>0</v>
      </c>
      <c r="T1254" s="130">
        <f t="shared" si="361"/>
        <v>0</v>
      </c>
      <c r="U1254" s="41"/>
      <c r="V1254" s="41"/>
      <c r="W1254" s="41"/>
      <c r="X1254" s="41"/>
      <c r="Y1254" s="41">
        <f t="shared" si="362"/>
        <v>0</v>
      </c>
      <c r="Z1254" s="130">
        <f t="shared" si="363"/>
        <v>0</v>
      </c>
      <c r="AE1254" s="41"/>
      <c r="AF1254" s="41"/>
      <c r="AG1254" s="41"/>
      <c r="AH1254" s="41"/>
      <c r="AJ1254" s="281" t="e">
        <f t="shared" si="364"/>
        <v>#N/A</v>
      </c>
    </row>
    <row r="1255" spans="1:36" ht="19.5" hidden="1" customHeight="1" outlineLevel="2">
      <c r="A1255" s="45" t="s">
        <v>3289</v>
      </c>
      <c r="B1255" s="121" t="s">
        <v>1450</v>
      </c>
      <c r="C1255" s="41">
        <f t="shared" si="354"/>
        <v>0</v>
      </c>
      <c r="D1255" s="41">
        <f t="shared" si="354"/>
        <v>0</v>
      </c>
      <c r="E1255" s="41">
        <f t="shared" si="354"/>
        <v>0</v>
      </c>
      <c r="F1255" s="41">
        <f t="shared" si="355"/>
        <v>0</v>
      </c>
      <c r="G1255" s="41">
        <f t="shared" si="356"/>
        <v>0</v>
      </c>
      <c r="H1255" s="130">
        <f t="shared" si="357"/>
        <v>0</v>
      </c>
      <c r="I1255" s="41">
        <v>0</v>
      </c>
      <c r="J1255" s="41"/>
      <c r="K1255" s="41">
        <f t="shared" si="368"/>
        <v>0</v>
      </c>
      <c r="L1255" s="41">
        <f t="shared" si="353"/>
        <v>0</v>
      </c>
      <c r="M1255" s="41">
        <f t="shared" si="358"/>
        <v>0</v>
      </c>
      <c r="N1255" s="130">
        <f t="shared" si="359"/>
        <v>0</v>
      </c>
      <c r="O1255" s="41"/>
      <c r="P1255" s="41"/>
      <c r="Q1255" s="41"/>
      <c r="R1255" s="41"/>
      <c r="S1255" s="41">
        <f t="shared" si="360"/>
        <v>0</v>
      </c>
      <c r="T1255" s="130">
        <f t="shared" si="361"/>
        <v>0</v>
      </c>
      <c r="U1255" s="41"/>
      <c r="V1255" s="41"/>
      <c r="W1255" s="41"/>
      <c r="X1255" s="41"/>
      <c r="Y1255" s="41">
        <f t="shared" si="362"/>
        <v>0</v>
      </c>
      <c r="Z1255" s="130">
        <f t="shared" si="363"/>
        <v>0</v>
      </c>
      <c r="AE1255" s="41"/>
      <c r="AF1255" s="41"/>
      <c r="AG1255" s="41"/>
      <c r="AH1255" s="41"/>
      <c r="AJ1255" s="281" t="e">
        <f t="shared" si="364"/>
        <v>#N/A</v>
      </c>
    </row>
    <row r="1256" spans="1:36" ht="19.5" hidden="1" customHeight="1" outlineLevel="2">
      <c r="A1256" s="45" t="s">
        <v>3290</v>
      </c>
      <c r="B1256" s="121" t="s">
        <v>1451</v>
      </c>
      <c r="C1256" s="41">
        <f t="shared" si="354"/>
        <v>0</v>
      </c>
      <c r="D1256" s="41">
        <f t="shared" si="354"/>
        <v>0</v>
      </c>
      <c r="E1256" s="41">
        <f t="shared" si="354"/>
        <v>0</v>
      </c>
      <c r="F1256" s="41">
        <f t="shared" si="355"/>
        <v>0</v>
      </c>
      <c r="G1256" s="41">
        <f t="shared" si="356"/>
        <v>0</v>
      </c>
      <c r="H1256" s="130">
        <f t="shared" si="357"/>
        <v>0</v>
      </c>
      <c r="I1256" s="41">
        <v>0</v>
      </c>
      <c r="J1256" s="41"/>
      <c r="K1256" s="41">
        <f t="shared" si="368"/>
        <v>0</v>
      </c>
      <c r="L1256" s="41">
        <f t="shared" si="353"/>
        <v>0</v>
      </c>
      <c r="M1256" s="41">
        <f t="shared" si="358"/>
        <v>0</v>
      </c>
      <c r="N1256" s="130">
        <f t="shared" si="359"/>
        <v>0</v>
      </c>
      <c r="O1256" s="41"/>
      <c r="P1256" s="41"/>
      <c r="Q1256" s="41"/>
      <c r="R1256" s="41"/>
      <c r="S1256" s="41">
        <f t="shared" si="360"/>
        <v>0</v>
      </c>
      <c r="T1256" s="130">
        <f t="shared" si="361"/>
        <v>0</v>
      </c>
      <c r="U1256" s="41"/>
      <c r="V1256" s="41"/>
      <c r="W1256" s="41"/>
      <c r="X1256" s="41"/>
      <c r="Y1256" s="41">
        <f t="shared" si="362"/>
        <v>0</v>
      </c>
      <c r="Z1256" s="130">
        <f t="shared" si="363"/>
        <v>0</v>
      </c>
      <c r="AE1256" s="41"/>
      <c r="AF1256" s="41"/>
      <c r="AG1256" s="41"/>
      <c r="AH1256" s="41"/>
      <c r="AJ1256" s="281" t="e">
        <f t="shared" si="364"/>
        <v>#N/A</v>
      </c>
    </row>
    <row r="1257" spans="1:36" ht="19.5" hidden="1" customHeight="1" outlineLevel="2">
      <c r="A1257" s="45" t="s">
        <v>3291</v>
      </c>
      <c r="B1257" s="121" t="s">
        <v>1452</v>
      </c>
      <c r="C1257" s="41">
        <f t="shared" si="354"/>
        <v>0</v>
      </c>
      <c r="D1257" s="41">
        <f t="shared" si="354"/>
        <v>0</v>
      </c>
      <c r="E1257" s="41">
        <f t="shared" si="354"/>
        <v>0</v>
      </c>
      <c r="F1257" s="41">
        <f t="shared" si="355"/>
        <v>0</v>
      </c>
      <c r="G1257" s="41">
        <f t="shared" si="356"/>
        <v>0</v>
      </c>
      <c r="H1257" s="130">
        <f t="shared" si="357"/>
        <v>0</v>
      </c>
      <c r="I1257" s="41">
        <v>0</v>
      </c>
      <c r="J1257" s="41"/>
      <c r="K1257" s="41">
        <f t="shared" si="368"/>
        <v>0</v>
      </c>
      <c r="L1257" s="41">
        <f t="shared" si="353"/>
        <v>0</v>
      </c>
      <c r="M1257" s="41">
        <f t="shared" si="358"/>
        <v>0</v>
      </c>
      <c r="N1257" s="130">
        <f t="shared" si="359"/>
        <v>0</v>
      </c>
      <c r="O1257" s="41"/>
      <c r="P1257" s="41"/>
      <c r="Q1257" s="41"/>
      <c r="R1257" s="41"/>
      <c r="S1257" s="41">
        <f t="shared" si="360"/>
        <v>0</v>
      </c>
      <c r="T1257" s="130">
        <f t="shared" si="361"/>
        <v>0</v>
      </c>
      <c r="U1257" s="41"/>
      <c r="V1257" s="41"/>
      <c r="W1257" s="41"/>
      <c r="X1257" s="41"/>
      <c r="Y1257" s="41">
        <f t="shared" si="362"/>
        <v>0</v>
      </c>
      <c r="Z1257" s="130">
        <f t="shared" si="363"/>
        <v>0</v>
      </c>
      <c r="AE1257" s="41"/>
      <c r="AF1257" s="41"/>
      <c r="AG1257" s="41"/>
      <c r="AH1257" s="41"/>
      <c r="AJ1257" s="281" t="e">
        <f t="shared" si="364"/>
        <v>#N/A</v>
      </c>
    </row>
    <row r="1258" spans="1:36" ht="19.5" hidden="1" customHeight="1" outlineLevel="2">
      <c r="A1258" s="45" t="s">
        <v>3292</v>
      </c>
      <c r="B1258" s="121" t="s">
        <v>1453</v>
      </c>
      <c r="C1258" s="41">
        <f t="shared" si="354"/>
        <v>50</v>
      </c>
      <c r="D1258" s="41">
        <f t="shared" si="354"/>
        <v>0</v>
      </c>
      <c r="E1258" s="41">
        <f t="shared" si="354"/>
        <v>0</v>
      </c>
      <c r="F1258" s="41">
        <f t="shared" si="355"/>
        <v>50</v>
      </c>
      <c r="G1258" s="41">
        <f t="shared" si="356"/>
        <v>0</v>
      </c>
      <c r="H1258" s="130">
        <f t="shared" si="357"/>
        <v>0</v>
      </c>
      <c r="I1258" s="41">
        <v>50</v>
      </c>
      <c r="J1258" s="41"/>
      <c r="K1258" s="41">
        <f t="shared" si="368"/>
        <v>0</v>
      </c>
      <c r="L1258" s="41">
        <f t="shared" si="353"/>
        <v>50</v>
      </c>
      <c r="M1258" s="41">
        <f t="shared" si="358"/>
        <v>0</v>
      </c>
      <c r="N1258" s="130">
        <f t="shared" si="359"/>
        <v>0</v>
      </c>
      <c r="O1258" s="41"/>
      <c r="P1258" s="41"/>
      <c r="Q1258" s="41"/>
      <c r="R1258" s="41"/>
      <c r="S1258" s="41">
        <f t="shared" si="360"/>
        <v>0</v>
      </c>
      <c r="T1258" s="130">
        <f t="shared" si="361"/>
        <v>0</v>
      </c>
      <c r="U1258" s="41"/>
      <c r="V1258" s="41"/>
      <c r="W1258" s="41"/>
      <c r="X1258" s="41"/>
      <c r="Y1258" s="41">
        <f t="shared" si="362"/>
        <v>0</v>
      </c>
      <c r="Z1258" s="130">
        <f t="shared" si="363"/>
        <v>0</v>
      </c>
      <c r="AE1258" s="41"/>
      <c r="AF1258" s="41"/>
      <c r="AG1258" s="41"/>
      <c r="AH1258" s="41"/>
      <c r="AJ1258" s="281" t="e">
        <f t="shared" si="364"/>
        <v>#N/A</v>
      </c>
    </row>
    <row r="1259" spans="1:36" ht="19.5" hidden="1" customHeight="1" outlineLevel="2">
      <c r="A1259" s="45" t="s">
        <v>3293</v>
      </c>
      <c r="B1259" s="121" t="s">
        <v>1454</v>
      </c>
      <c r="C1259" s="41">
        <f t="shared" si="354"/>
        <v>0</v>
      </c>
      <c r="D1259" s="41">
        <f t="shared" si="354"/>
        <v>0</v>
      </c>
      <c r="E1259" s="41">
        <f t="shared" si="354"/>
        <v>0</v>
      </c>
      <c r="F1259" s="41">
        <f t="shared" si="355"/>
        <v>0</v>
      </c>
      <c r="G1259" s="41">
        <f t="shared" si="356"/>
        <v>0</v>
      </c>
      <c r="H1259" s="130">
        <f t="shared" si="357"/>
        <v>0</v>
      </c>
      <c r="I1259" s="41">
        <v>0</v>
      </c>
      <c r="J1259" s="41"/>
      <c r="K1259" s="41">
        <f t="shared" si="368"/>
        <v>0</v>
      </c>
      <c r="L1259" s="41">
        <f t="shared" si="353"/>
        <v>0</v>
      </c>
      <c r="M1259" s="41">
        <f t="shared" si="358"/>
        <v>0</v>
      </c>
      <c r="N1259" s="130">
        <f t="shared" si="359"/>
        <v>0</v>
      </c>
      <c r="O1259" s="41"/>
      <c r="P1259" s="41"/>
      <c r="Q1259" s="41"/>
      <c r="R1259" s="41"/>
      <c r="S1259" s="41">
        <f t="shared" si="360"/>
        <v>0</v>
      </c>
      <c r="T1259" s="130">
        <f t="shared" si="361"/>
        <v>0</v>
      </c>
      <c r="U1259" s="41"/>
      <c r="V1259" s="41"/>
      <c r="W1259" s="41"/>
      <c r="X1259" s="41"/>
      <c r="Y1259" s="41">
        <f t="shared" si="362"/>
        <v>0</v>
      </c>
      <c r="Z1259" s="130">
        <f t="shared" si="363"/>
        <v>0</v>
      </c>
      <c r="AE1259" s="41"/>
      <c r="AF1259" s="41"/>
      <c r="AG1259" s="41"/>
      <c r="AH1259" s="41"/>
      <c r="AJ1259" s="281" t="e">
        <f t="shared" si="364"/>
        <v>#N/A</v>
      </c>
    </row>
    <row r="1260" spans="1:36" ht="19.5" hidden="1" customHeight="1" outlineLevel="2">
      <c r="A1260" s="45" t="s">
        <v>3294</v>
      </c>
      <c r="B1260" s="121" t="s">
        <v>503</v>
      </c>
      <c r="C1260" s="41">
        <f t="shared" si="354"/>
        <v>16</v>
      </c>
      <c r="D1260" s="41">
        <f t="shared" si="354"/>
        <v>0</v>
      </c>
      <c r="E1260" s="41">
        <f t="shared" si="354"/>
        <v>0</v>
      </c>
      <c r="F1260" s="41">
        <f t="shared" si="355"/>
        <v>16</v>
      </c>
      <c r="G1260" s="41">
        <f t="shared" si="356"/>
        <v>0</v>
      </c>
      <c r="H1260" s="130">
        <f t="shared" si="357"/>
        <v>0</v>
      </c>
      <c r="I1260" s="41">
        <v>16</v>
      </c>
      <c r="J1260" s="41"/>
      <c r="K1260" s="41">
        <f t="shared" si="368"/>
        <v>0</v>
      </c>
      <c r="L1260" s="41">
        <f t="shared" si="353"/>
        <v>16</v>
      </c>
      <c r="M1260" s="41">
        <f t="shared" si="358"/>
        <v>0</v>
      </c>
      <c r="N1260" s="130">
        <f t="shared" si="359"/>
        <v>0</v>
      </c>
      <c r="O1260" s="41"/>
      <c r="P1260" s="41"/>
      <c r="Q1260" s="41"/>
      <c r="R1260" s="41"/>
      <c r="S1260" s="41">
        <f t="shared" si="360"/>
        <v>0</v>
      </c>
      <c r="T1260" s="130">
        <f t="shared" si="361"/>
        <v>0</v>
      </c>
      <c r="U1260" s="41"/>
      <c r="V1260" s="41"/>
      <c r="W1260" s="41"/>
      <c r="X1260" s="41"/>
      <c r="Y1260" s="41">
        <f t="shared" si="362"/>
        <v>0</v>
      </c>
      <c r="Z1260" s="130">
        <f t="shared" si="363"/>
        <v>0</v>
      </c>
      <c r="AE1260" s="41"/>
      <c r="AF1260" s="41"/>
      <c r="AG1260" s="41"/>
      <c r="AH1260" s="41"/>
      <c r="AJ1260" s="281" t="e">
        <f t="shared" si="364"/>
        <v>#N/A</v>
      </c>
    </row>
    <row r="1261" spans="1:36" ht="19.5" hidden="1" customHeight="1" outlineLevel="2">
      <c r="A1261" s="45" t="s">
        <v>3295</v>
      </c>
      <c r="B1261" s="121" t="s">
        <v>1455</v>
      </c>
      <c r="C1261" s="41">
        <f t="shared" si="354"/>
        <v>30</v>
      </c>
      <c r="D1261" s="41">
        <f t="shared" si="354"/>
        <v>0</v>
      </c>
      <c r="E1261" s="41">
        <f t="shared" si="354"/>
        <v>0</v>
      </c>
      <c r="F1261" s="41">
        <f t="shared" si="355"/>
        <v>30</v>
      </c>
      <c r="G1261" s="41">
        <f t="shared" si="356"/>
        <v>0</v>
      </c>
      <c r="H1261" s="130">
        <f t="shared" si="357"/>
        <v>0</v>
      </c>
      <c r="I1261" s="41">
        <v>30</v>
      </c>
      <c r="J1261" s="41"/>
      <c r="K1261" s="41">
        <f t="shared" si="368"/>
        <v>0</v>
      </c>
      <c r="L1261" s="41">
        <f t="shared" si="353"/>
        <v>30</v>
      </c>
      <c r="M1261" s="41">
        <f t="shared" si="358"/>
        <v>0</v>
      </c>
      <c r="N1261" s="130">
        <f t="shared" si="359"/>
        <v>0</v>
      </c>
      <c r="O1261" s="41"/>
      <c r="P1261" s="41"/>
      <c r="Q1261" s="41"/>
      <c r="R1261" s="41"/>
      <c r="S1261" s="41">
        <f t="shared" si="360"/>
        <v>0</v>
      </c>
      <c r="T1261" s="130">
        <f t="shared" si="361"/>
        <v>0</v>
      </c>
      <c r="U1261" s="41"/>
      <c r="V1261" s="41"/>
      <c r="W1261" s="41"/>
      <c r="X1261" s="41"/>
      <c r="Y1261" s="41">
        <f t="shared" si="362"/>
        <v>0</v>
      </c>
      <c r="Z1261" s="130">
        <f t="shared" si="363"/>
        <v>0</v>
      </c>
      <c r="AE1261" s="41"/>
      <c r="AF1261" s="41"/>
      <c r="AG1261" s="41"/>
      <c r="AH1261" s="41"/>
      <c r="AJ1261" s="281">
        <f t="shared" si="364"/>
        <v>-3</v>
      </c>
    </row>
    <row r="1262" spans="1:36" ht="19.5" hidden="1" customHeight="1" outlineLevel="1" collapsed="1">
      <c r="A1262" s="43" t="s">
        <v>3296</v>
      </c>
      <c r="B1262" s="121" t="s">
        <v>1456</v>
      </c>
      <c r="C1262" s="44">
        <f t="shared" si="354"/>
        <v>0</v>
      </c>
      <c r="D1262" s="44">
        <f t="shared" si="354"/>
        <v>0</v>
      </c>
      <c r="E1262" s="44">
        <f t="shared" si="354"/>
        <v>0</v>
      </c>
      <c r="F1262" s="44">
        <f t="shared" si="355"/>
        <v>0</v>
      </c>
      <c r="G1262" s="44">
        <f t="shared" si="356"/>
        <v>0</v>
      </c>
      <c r="H1262" s="131">
        <f t="shared" si="357"/>
        <v>0</v>
      </c>
      <c r="I1262" s="44">
        <f>SUM(I1263:I1275)</f>
        <v>0</v>
      </c>
      <c r="J1262" s="44">
        <f>SUM(J1263:J1275)</f>
        <v>0</v>
      </c>
      <c r="K1262" s="44">
        <f>SUM(K1263:K1275)</f>
        <v>0</v>
      </c>
      <c r="L1262" s="44">
        <f t="shared" si="353"/>
        <v>0</v>
      </c>
      <c r="M1262" s="44">
        <f t="shared" si="358"/>
        <v>0</v>
      </c>
      <c r="N1262" s="131">
        <f t="shared" si="359"/>
        <v>0</v>
      </c>
      <c r="O1262" s="44">
        <f>SUM(O1263:O1275)</f>
        <v>0</v>
      </c>
      <c r="P1262" s="44">
        <f>SUM(P1263:P1275)</f>
        <v>0</v>
      </c>
      <c r="Q1262" s="44">
        <f>SUM(Q1263:Q1275)</f>
        <v>0</v>
      </c>
      <c r="R1262" s="44">
        <f>SUM(R1263:R1275)</f>
        <v>0</v>
      </c>
      <c r="S1262" s="44">
        <f t="shared" si="360"/>
        <v>0</v>
      </c>
      <c r="T1262" s="131">
        <f t="shared" si="361"/>
        <v>0</v>
      </c>
      <c r="U1262" s="44">
        <f>SUM(U1263:U1275)</f>
        <v>0</v>
      </c>
      <c r="V1262" s="44">
        <f>SUM(V1263:V1275)</f>
        <v>0</v>
      </c>
      <c r="W1262" s="44">
        <f>SUM(W1263:W1275)</f>
        <v>0</v>
      </c>
      <c r="X1262" s="44">
        <f>SUM(X1263:X1275)</f>
        <v>0</v>
      </c>
      <c r="Y1262" s="44">
        <f t="shared" si="362"/>
        <v>0</v>
      </c>
      <c r="Z1262" s="131">
        <f t="shared" si="363"/>
        <v>0</v>
      </c>
      <c r="AE1262" s="44">
        <f>SUM(AE1263:AE1275)</f>
        <v>0</v>
      </c>
      <c r="AF1262" s="44">
        <f>SUM(AF1263:AF1275)</f>
        <v>0</v>
      </c>
      <c r="AG1262" s="44">
        <f>SUM(AG1263:AG1275)</f>
        <v>0</v>
      </c>
      <c r="AH1262" s="44">
        <f>SUM(AH1263:AH1275)</f>
        <v>0</v>
      </c>
      <c r="AJ1262" s="281" t="e">
        <f t="shared" si="364"/>
        <v>#N/A</v>
      </c>
    </row>
    <row r="1263" spans="1:36" ht="19.5" hidden="1" customHeight="1" outlineLevel="2">
      <c r="A1263" s="45" t="s">
        <v>3297</v>
      </c>
      <c r="B1263" s="121" t="s">
        <v>706</v>
      </c>
      <c r="C1263" s="41">
        <f t="shared" si="354"/>
        <v>0</v>
      </c>
      <c r="D1263" s="41">
        <f t="shared" si="354"/>
        <v>0</v>
      </c>
      <c r="E1263" s="41">
        <f t="shared" si="354"/>
        <v>0</v>
      </c>
      <c r="F1263" s="41">
        <f t="shared" si="355"/>
        <v>0</v>
      </c>
      <c r="G1263" s="41">
        <f t="shared" si="356"/>
        <v>0</v>
      </c>
      <c r="H1263" s="130">
        <f t="shared" si="357"/>
        <v>0</v>
      </c>
      <c r="I1263" s="41"/>
      <c r="J1263" s="41"/>
      <c r="K1263" s="41">
        <f t="shared" ref="K1263:K1275" si="369">SUM(AE1263:AH1263)</f>
        <v>0</v>
      </c>
      <c r="L1263" s="41">
        <f t="shared" si="353"/>
        <v>0</v>
      </c>
      <c r="M1263" s="41">
        <f t="shared" si="358"/>
        <v>0</v>
      </c>
      <c r="N1263" s="130">
        <f t="shared" si="359"/>
        <v>0</v>
      </c>
      <c r="O1263" s="41"/>
      <c r="P1263" s="41"/>
      <c r="Q1263" s="41"/>
      <c r="R1263" s="41"/>
      <c r="S1263" s="41">
        <f t="shared" si="360"/>
        <v>0</v>
      </c>
      <c r="T1263" s="130">
        <f t="shared" si="361"/>
        <v>0</v>
      </c>
      <c r="U1263" s="41"/>
      <c r="V1263" s="41"/>
      <c r="W1263" s="41"/>
      <c r="X1263" s="41"/>
      <c r="Y1263" s="41">
        <f t="shared" si="362"/>
        <v>0</v>
      </c>
      <c r="Z1263" s="130">
        <f t="shared" si="363"/>
        <v>0</v>
      </c>
      <c r="AE1263" s="41"/>
      <c r="AF1263" s="41"/>
      <c r="AG1263" s="41"/>
      <c r="AH1263" s="41"/>
      <c r="AJ1263" s="281" t="e">
        <f t="shared" si="364"/>
        <v>#N/A</v>
      </c>
    </row>
    <row r="1264" spans="1:36" ht="19.5" hidden="1" customHeight="1" outlineLevel="2">
      <c r="A1264" s="45" t="s">
        <v>3298</v>
      </c>
      <c r="B1264" s="121" t="s">
        <v>718</v>
      </c>
      <c r="C1264" s="41">
        <f t="shared" si="354"/>
        <v>0</v>
      </c>
      <c r="D1264" s="41">
        <f t="shared" si="354"/>
        <v>0</v>
      </c>
      <c r="E1264" s="41">
        <f t="shared" si="354"/>
        <v>0</v>
      </c>
      <c r="F1264" s="41">
        <f t="shared" si="355"/>
        <v>0</v>
      </c>
      <c r="G1264" s="41">
        <f t="shared" si="356"/>
        <v>0</v>
      </c>
      <c r="H1264" s="130">
        <f t="shared" si="357"/>
        <v>0</v>
      </c>
      <c r="I1264" s="41"/>
      <c r="J1264" s="41"/>
      <c r="K1264" s="41">
        <f t="shared" si="369"/>
        <v>0</v>
      </c>
      <c r="L1264" s="41">
        <f t="shared" si="353"/>
        <v>0</v>
      </c>
      <c r="M1264" s="41">
        <f t="shared" si="358"/>
        <v>0</v>
      </c>
      <c r="N1264" s="130">
        <f t="shared" si="359"/>
        <v>0</v>
      </c>
      <c r="O1264" s="41"/>
      <c r="P1264" s="41"/>
      <c r="Q1264" s="41"/>
      <c r="R1264" s="41"/>
      <c r="S1264" s="41">
        <f t="shared" si="360"/>
        <v>0</v>
      </c>
      <c r="T1264" s="130">
        <f t="shared" si="361"/>
        <v>0</v>
      </c>
      <c r="U1264" s="41"/>
      <c r="V1264" s="41"/>
      <c r="W1264" s="41"/>
      <c r="X1264" s="41"/>
      <c r="Y1264" s="41">
        <f t="shared" si="362"/>
        <v>0</v>
      </c>
      <c r="Z1264" s="130">
        <f t="shared" si="363"/>
        <v>0</v>
      </c>
      <c r="AE1264" s="41"/>
      <c r="AF1264" s="41"/>
      <c r="AG1264" s="41"/>
      <c r="AH1264" s="41"/>
      <c r="AJ1264" s="281" t="e">
        <f t="shared" si="364"/>
        <v>#N/A</v>
      </c>
    </row>
    <row r="1265" spans="1:36" ht="19.5" hidden="1" customHeight="1" outlineLevel="2">
      <c r="A1265" s="45" t="s">
        <v>3299</v>
      </c>
      <c r="B1265" s="121" t="s">
        <v>719</v>
      </c>
      <c r="C1265" s="41">
        <f t="shared" si="354"/>
        <v>0</v>
      </c>
      <c r="D1265" s="41">
        <f t="shared" si="354"/>
        <v>0</v>
      </c>
      <c r="E1265" s="41">
        <f t="shared" si="354"/>
        <v>0</v>
      </c>
      <c r="F1265" s="41">
        <f t="shared" si="355"/>
        <v>0</v>
      </c>
      <c r="G1265" s="41">
        <f t="shared" si="356"/>
        <v>0</v>
      </c>
      <c r="H1265" s="130">
        <f t="shared" si="357"/>
        <v>0</v>
      </c>
      <c r="I1265" s="41"/>
      <c r="J1265" s="41"/>
      <c r="K1265" s="41">
        <f t="shared" si="369"/>
        <v>0</v>
      </c>
      <c r="L1265" s="41">
        <f t="shared" si="353"/>
        <v>0</v>
      </c>
      <c r="M1265" s="41">
        <f t="shared" si="358"/>
        <v>0</v>
      </c>
      <c r="N1265" s="130">
        <f t="shared" si="359"/>
        <v>0</v>
      </c>
      <c r="O1265" s="41"/>
      <c r="P1265" s="41"/>
      <c r="Q1265" s="41"/>
      <c r="R1265" s="41"/>
      <c r="S1265" s="41">
        <f t="shared" si="360"/>
        <v>0</v>
      </c>
      <c r="T1265" s="130">
        <f t="shared" si="361"/>
        <v>0</v>
      </c>
      <c r="U1265" s="41"/>
      <c r="V1265" s="41"/>
      <c r="W1265" s="41"/>
      <c r="X1265" s="41"/>
      <c r="Y1265" s="41">
        <f t="shared" si="362"/>
        <v>0</v>
      </c>
      <c r="Z1265" s="130">
        <f t="shared" si="363"/>
        <v>0</v>
      </c>
      <c r="AE1265" s="41"/>
      <c r="AF1265" s="41"/>
      <c r="AG1265" s="41"/>
      <c r="AH1265" s="41"/>
      <c r="AJ1265" s="281" t="e">
        <f t="shared" si="364"/>
        <v>#N/A</v>
      </c>
    </row>
    <row r="1266" spans="1:36" ht="19.5" hidden="1" customHeight="1" outlineLevel="2">
      <c r="A1266" s="45" t="s">
        <v>3300</v>
      </c>
      <c r="B1266" s="121" t="s">
        <v>1457</v>
      </c>
      <c r="C1266" s="41">
        <f t="shared" si="354"/>
        <v>0</v>
      </c>
      <c r="D1266" s="41">
        <f t="shared" si="354"/>
        <v>0</v>
      </c>
      <c r="E1266" s="41">
        <f t="shared" si="354"/>
        <v>0</v>
      </c>
      <c r="F1266" s="41">
        <f t="shared" si="355"/>
        <v>0</v>
      </c>
      <c r="G1266" s="41">
        <f t="shared" si="356"/>
        <v>0</v>
      </c>
      <c r="H1266" s="130">
        <f t="shared" si="357"/>
        <v>0</v>
      </c>
      <c r="I1266" s="41"/>
      <c r="J1266" s="41"/>
      <c r="K1266" s="41">
        <f t="shared" si="369"/>
        <v>0</v>
      </c>
      <c r="L1266" s="41">
        <f t="shared" si="353"/>
        <v>0</v>
      </c>
      <c r="M1266" s="41">
        <f t="shared" si="358"/>
        <v>0</v>
      </c>
      <c r="N1266" s="130">
        <f t="shared" si="359"/>
        <v>0</v>
      </c>
      <c r="O1266" s="41"/>
      <c r="P1266" s="41"/>
      <c r="Q1266" s="41"/>
      <c r="R1266" s="41"/>
      <c r="S1266" s="41">
        <f t="shared" si="360"/>
        <v>0</v>
      </c>
      <c r="T1266" s="130">
        <f t="shared" si="361"/>
        <v>0</v>
      </c>
      <c r="U1266" s="41"/>
      <c r="V1266" s="41"/>
      <c r="W1266" s="41"/>
      <c r="X1266" s="41"/>
      <c r="Y1266" s="41">
        <f t="shared" si="362"/>
        <v>0</v>
      </c>
      <c r="Z1266" s="130">
        <f t="shared" si="363"/>
        <v>0</v>
      </c>
      <c r="AE1266" s="41"/>
      <c r="AF1266" s="41"/>
      <c r="AG1266" s="41"/>
      <c r="AH1266" s="41"/>
      <c r="AJ1266" s="281" t="e">
        <f t="shared" si="364"/>
        <v>#N/A</v>
      </c>
    </row>
    <row r="1267" spans="1:36" ht="19.5" hidden="1" customHeight="1" outlineLevel="2">
      <c r="A1267" s="45" t="s">
        <v>3301</v>
      </c>
      <c r="B1267" s="121" t="s">
        <v>1458</v>
      </c>
      <c r="C1267" s="41">
        <f t="shared" si="354"/>
        <v>0</v>
      </c>
      <c r="D1267" s="41">
        <f t="shared" si="354"/>
        <v>0</v>
      </c>
      <c r="E1267" s="41">
        <f t="shared" si="354"/>
        <v>0</v>
      </c>
      <c r="F1267" s="41">
        <f t="shared" si="355"/>
        <v>0</v>
      </c>
      <c r="G1267" s="41">
        <f t="shared" si="356"/>
        <v>0</v>
      </c>
      <c r="H1267" s="130">
        <f t="shared" si="357"/>
        <v>0</v>
      </c>
      <c r="I1267" s="41"/>
      <c r="J1267" s="41"/>
      <c r="K1267" s="41">
        <f t="shared" si="369"/>
        <v>0</v>
      </c>
      <c r="L1267" s="41">
        <f t="shared" si="353"/>
        <v>0</v>
      </c>
      <c r="M1267" s="41">
        <f t="shared" si="358"/>
        <v>0</v>
      </c>
      <c r="N1267" s="130">
        <f t="shared" si="359"/>
        <v>0</v>
      </c>
      <c r="O1267" s="41"/>
      <c r="P1267" s="41"/>
      <c r="Q1267" s="41"/>
      <c r="R1267" s="41"/>
      <c r="S1267" s="41">
        <f t="shared" si="360"/>
        <v>0</v>
      </c>
      <c r="T1267" s="130">
        <f t="shared" si="361"/>
        <v>0</v>
      </c>
      <c r="U1267" s="41"/>
      <c r="V1267" s="41"/>
      <c r="W1267" s="41"/>
      <c r="X1267" s="41"/>
      <c r="Y1267" s="41">
        <f t="shared" si="362"/>
        <v>0</v>
      </c>
      <c r="Z1267" s="130">
        <f t="shared" si="363"/>
        <v>0</v>
      </c>
      <c r="AE1267" s="41"/>
      <c r="AF1267" s="41"/>
      <c r="AG1267" s="41"/>
      <c r="AH1267" s="41"/>
      <c r="AJ1267" s="281" t="e">
        <f t="shared" si="364"/>
        <v>#N/A</v>
      </c>
    </row>
    <row r="1268" spans="1:36" ht="19.5" hidden="1" customHeight="1" outlineLevel="2">
      <c r="A1268" s="45" t="s">
        <v>3302</v>
      </c>
      <c r="B1268" s="121" t="s">
        <v>1459</v>
      </c>
      <c r="C1268" s="41">
        <f t="shared" si="354"/>
        <v>0</v>
      </c>
      <c r="D1268" s="41">
        <f t="shared" si="354"/>
        <v>0</v>
      </c>
      <c r="E1268" s="41">
        <f t="shared" si="354"/>
        <v>0</v>
      </c>
      <c r="F1268" s="41">
        <f t="shared" si="355"/>
        <v>0</v>
      </c>
      <c r="G1268" s="41">
        <f t="shared" si="356"/>
        <v>0</v>
      </c>
      <c r="H1268" s="130">
        <f t="shared" si="357"/>
        <v>0</v>
      </c>
      <c r="I1268" s="41"/>
      <c r="J1268" s="41"/>
      <c r="K1268" s="41">
        <f t="shared" si="369"/>
        <v>0</v>
      </c>
      <c r="L1268" s="41">
        <f t="shared" si="353"/>
        <v>0</v>
      </c>
      <c r="M1268" s="41">
        <f t="shared" si="358"/>
        <v>0</v>
      </c>
      <c r="N1268" s="130">
        <f t="shared" si="359"/>
        <v>0</v>
      </c>
      <c r="O1268" s="41"/>
      <c r="P1268" s="41"/>
      <c r="Q1268" s="41"/>
      <c r="R1268" s="41"/>
      <c r="S1268" s="41">
        <f t="shared" si="360"/>
        <v>0</v>
      </c>
      <c r="T1268" s="130">
        <f t="shared" si="361"/>
        <v>0</v>
      </c>
      <c r="U1268" s="41"/>
      <c r="V1268" s="41"/>
      <c r="W1268" s="41"/>
      <c r="X1268" s="41"/>
      <c r="Y1268" s="41">
        <f t="shared" si="362"/>
        <v>0</v>
      </c>
      <c r="Z1268" s="130">
        <f t="shared" si="363"/>
        <v>0</v>
      </c>
      <c r="AE1268" s="41"/>
      <c r="AF1268" s="41"/>
      <c r="AG1268" s="41"/>
      <c r="AH1268" s="41"/>
      <c r="AJ1268" s="281" t="e">
        <f t="shared" si="364"/>
        <v>#N/A</v>
      </c>
    </row>
    <row r="1269" spans="1:36" ht="19.5" hidden="1" customHeight="1" outlineLevel="2">
      <c r="A1269" s="45" t="s">
        <v>3303</v>
      </c>
      <c r="B1269" s="121" t="s">
        <v>1460</v>
      </c>
      <c r="C1269" s="41">
        <f t="shared" si="354"/>
        <v>0</v>
      </c>
      <c r="D1269" s="41">
        <f t="shared" si="354"/>
        <v>0</v>
      </c>
      <c r="E1269" s="41">
        <f t="shared" si="354"/>
        <v>0</v>
      </c>
      <c r="F1269" s="41">
        <f t="shared" si="355"/>
        <v>0</v>
      </c>
      <c r="G1269" s="41">
        <f t="shared" si="356"/>
        <v>0</v>
      </c>
      <c r="H1269" s="130">
        <f t="shared" si="357"/>
        <v>0</v>
      </c>
      <c r="I1269" s="41"/>
      <c r="J1269" s="41"/>
      <c r="K1269" s="41">
        <f t="shared" si="369"/>
        <v>0</v>
      </c>
      <c r="L1269" s="41">
        <f t="shared" si="353"/>
        <v>0</v>
      </c>
      <c r="M1269" s="41">
        <f t="shared" si="358"/>
        <v>0</v>
      </c>
      <c r="N1269" s="130">
        <f t="shared" si="359"/>
        <v>0</v>
      </c>
      <c r="O1269" s="41"/>
      <c r="P1269" s="41"/>
      <c r="Q1269" s="41"/>
      <c r="R1269" s="41"/>
      <c r="S1269" s="41">
        <f t="shared" si="360"/>
        <v>0</v>
      </c>
      <c r="T1269" s="130">
        <f t="shared" si="361"/>
        <v>0</v>
      </c>
      <c r="U1269" s="41"/>
      <c r="V1269" s="41"/>
      <c r="W1269" s="41"/>
      <c r="X1269" s="41"/>
      <c r="Y1269" s="41">
        <f t="shared" si="362"/>
        <v>0</v>
      </c>
      <c r="Z1269" s="130">
        <f t="shared" si="363"/>
        <v>0</v>
      </c>
      <c r="AE1269" s="41"/>
      <c r="AF1269" s="41"/>
      <c r="AG1269" s="41"/>
      <c r="AH1269" s="41"/>
      <c r="AJ1269" s="281" t="e">
        <f t="shared" si="364"/>
        <v>#N/A</v>
      </c>
    </row>
    <row r="1270" spans="1:36" ht="19.5" hidden="1" customHeight="1" outlineLevel="2">
      <c r="A1270" s="45" t="s">
        <v>3304</v>
      </c>
      <c r="B1270" s="121" t="s">
        <v>1461</v>
      </c>
      <c r="C1270" s="41">
        <f t="shared" si="354"/>
        <v>0</v>
      </c>
      <c r="D1270" s="41">
        <f t="shared" si="354"/>
        <v>0</v>
      </c>
      <c r="E1270" s="41">
        <f t="shared" si="354"/>
        <v>0</v>
      </c>
      <c r="F1270" s="41">
        <f t="shared" si="355"/>
        <v>0</v>
      </c>
      <c r="G1270" s="41">
        <f t="shared" si="356"/>
        <v>0</v>
      </c>
      <c r="H1270" s="130">
        <f t="shared" si="357"/>
        <v>0</v>
      </c>
      <c r="I1270" s="41"/>
      <c r="J1270" s="41"/>
      <c r="K1270" s="41">
        <f t="shared" si="369"/>
        <v>0</v>
      </c>
      <c r="L1270" s="41">
        <f t="shared" si="353"/>
        <v>0</v>
      </c>
      <c r="M1270" s="41">
        <f t="shared" si="358"/>
        <v>0</v>
      </c>
      <c r="N1270" s="130">
        <f t="shared" si="359"/>
        <v>0</v>
      </c>
      <c r="O1270" s="41"/>
      <c r="P1270" s="41"/>
      <c r="Q1270" s="41"/>
      <c r="R1270" s="41"/>
      <c r="S1270" s="41">
        <f t="shared" si="360"/>
        <v>0</v>
      </c>
      <c r="T1270" s="130">
        <f t="shared" si="361"/>
        <v>0</v>
      </c>
      <c r="U1270" s="41"/>
      <c r="V1270" s="41"/>
      <c r="W1270" s="41"/>
      <c r="X1270" s="41"/>
      <c r="Y1270" s="41">
        <f t="shared" si="362"/>
        <v>0</v>
      </c>
      <c r="Z1270" s="130">
        <f t="shared" si="363"/>
        <v>0</v>
      </c>
      <c r="AE1270" s="41"/>
      <c r="AF1270" s="41"/>
      <c r="AG1270" s="41"/>
      <c r="AH1270" s="41"/>
      <c r="AJ1270" s="281" t="e">
        <f t="shared" si="364"/>
        <v>#N/A</v>
      </c>
    </row>
    <row r="1271" spans="1:36" ht="19.5" hidden="1" customHeight="1" outlineLevel="2">
      <c r="A1271" s="45" t="s">
        <v>3305</v>
      </c>
      <c r="B1271" s="121" t="s">
        <v>1462</v>
      </c>
      <c r="C1271" s="41">
        <f t="shared" si="354"/>
        <v>0</v>
      </c>
      <c r="D1271" s="41">
        <f t="shared" si="354"/>
        <v>0</v>
      </c>
      <c r="E1271" s="41">
        <f t="shared" si="354"/>
        <v>0</v>
      </c>
      <c r="F1271" s="41">
        <f t="shared" si="355"/>
        <v>0</v>
      </c>
      <c r="G1271" s="41">
        <f t="shared" si="356"/>
        <v>0</v>
      </c>
      <c r="H1271" s="130">
        <f t="shared" si="357"/>
        <v>0</v>
      </c>
      <c r="I1271" s="41"/>
      <c r="J1271" s="41"/>
      <c r="K1271" s="41">
        <f t="shared" si="369"/>
        <v>0</v>
      </c>
      <c r="L1271" s="41">
        <f t="shared" si="353"/>
        <v>0</v>
      </c>
      <c r="M1271" s="41">
        <f t="shared" si="358"/>
        <v>0</v>
      </c>
      <c r="N1271" s="130">
        <f t="shared" si="359"/>
        <v>0</v>
      </c>
      <c r="O1271" s="41"/>
      <c r="P1271" s="41"/>
      <c r="Q1271" s="41"/>
      <c r="R1271" s="41"/>
      <c r="S1271" s="41">
        <f t="shared" si="360"/>
        <v>0</v>
      </c>
      <c r="T1271" s="130">
        <f t="shared" si="361"/>
        <v>0</v>
      </c>
      <c r="U1271" s="41"/>
      <c r="V1271" s="41"/>
      <c r="W1271" s="41"/>
      <c r="X1271" s="41"/>
      <c r="Y1271" s="41">
        <f t="shared" si="362"/>
        <v>0</v>
      </c>
      <c r="Z1271" s="130">
        <f t="shared" si="363"/>
        <v>0</v>
      </c>
      <c r="AE1271" s="41"/>
      <c r="AF1271" s="41"/>
      <c r="AG1271" s="41"/>
      <c r="AH1271" s="41"/>
      <c r="AJ1271" s="281" t="e">
        <f t="shared" si="364"/>
        <v>#N/A</v>
      </c>
    </row>
    <row r="1272" spans="1:36" ht="19.5" hidden="1" customHeight="1" outlineLevel="2">
      <c r="A1272" s="45" t="s">
        <v>3306</v>
      </c>
      <c r="B1272" s="121" t="s">
        <v>1463</v>
      </c>
      <c r="C1272" s="41">
        <f t="shared" si="354"/>
        <v>0</v>
      </c>
      <c r="D1272" s="41">
        <f t="shared" si="354"/>
        <v>0</v>
      </c>
      <c r="E1272" s="41">
        <f t="shared" si="354"/>
        <v>0</v>
      </c>
      <c r="F1272" s="41">
        <f t="shared" si="355"/>
        <v>0</v>
      </c>
      <c r="G1272" s="41">
        <f t="shared" si="356"/>
        <v>0</v>
      </c>
      <c r="H1272" s="130">
        <f t="shared" si="357"/>
        <v>0</v>
      </c>
      <c r="I1272" s="41"/>
      <c r="J1272" s="41"/>
      <c r="K1272" s="41">
        <f t="shared" si="369"/>
        <v>0</v>
      </c>
      <c r="L1272" s="41">
        <f t="shared" si="353"/>
        <v>0</v>
      </c>
      <c r="M1272" s="41">
        <f t="shared" si="358"/>
        <v>0</v>
      </c>
      <c r="N1272" s="130">
        <f t="shared" si="359"/>
        <v>0</v>
      </c>
      <c r="O1272" s="41"/>
      <c r="P1272" s="41"/>
      <c r="Q1272" s="41"/>
      <c r="R1272" s="41"/>
      <c r="S1272" s="41">
        <f t="shared" si="360"/>
        <v>0</v>
      </c>
      <c r="T1272" s="130">
        <f t="shared" si="361"/>
        <v>0</v>
      </c>
      <c r="U1272" s="41"/>
      <c r="V1272" s="41"/>
      <c r="W1272" s="41"/>
      <c r="X1272" s="41"/>
      <c r="Y1272" s="41">
        <f t="shared" si="362"/>
        <v>0</v>
      </c>
      <c r="Z1272" s="130">
        <f t="shared" si="363"/>
        <v>0</v>
      </c>
      <c r="AE1272" s="41"/>
      <c r="AF1272" s="41"/>
      <c r="AG1272" s="41"/>
      <c r="AH1272" s="41"/>
      <c r="AJ1272" s="281" t="e">
        <f t="shared" si="364"/>
        <v>#N/A</v>
      </c>
    </row>
    <row r="1273" spans="1:36" ht="19.5" hidden="1" customHeight="1" outlineLevel="2">
      <c r="A1273" s="45" t="s">
        <v>3307</v>
      </c>
      <c r="B1273" s="121" t="s">
        <v>1464</v>
      </c>
      <c r="C1273" s="41">
        <f t="shared" si="354"/>
        <v>0</v>
      </c>
      <c r="D1273" s="41">
        <f t="shared" si="354"/>
        <v>0</v>
      </c>
      <c r="E1273" s="41">
        <f t="shared" si="354"/>
        <v>0</v>
      </c>
      <c r="F1273" s="41">
        <f t="shared" si="355"/>
        <v>0</v>
      </c>
      <c r="G1273" s="41">
        <f t="shared" si="356"/>
        <v>0</v>
      </c>
      <c r="H1273" s="130">
        <f t="shared" si="357"/>
        <v>0</v>
      </c>
      <c r="I1273" s="41"/>
      <c r="J1273" s="41"/>
      <c r="K1273" s="41">
        <f t="shared" si="369"/>
        <v>0</v>
      </c>
      <c r="L1273" s="41">
        <f t="shared" si="353"/>
        <v>0</v>
      </c>
      <c r="M1273" s="41">
        <f t="shared" si="358"/>
        <v>0</v>
      </c>
      <c r="N1273" s="130">
        <f t="shared" si="359"/>
        <v>0</v>
      </c>
      <c r="O1273" s="41"/>
      <c r="P1273" s="41"/>
      <c r="Q1273" s="41"/>
      <c r="R1273" s="41"/>
      <c r="S1273" s="41">
        <f t="shared" si="360"/>
        <v>0</v>
      </c>
      <c r="T1273" s="130">
        <f t="shared" si="361"/>
        <v>0</v>
      </c>
      <c r="U1273" s="41"/>
      <c r="V1273" s="41"/>
      <c r="W1273" s="41"/>
      <c r="X1273" s="41"/>
      <c r="Y1273" s="41">
        <f t="shared" si="362"/>
        <v>0</v>
      </c>
      <c r="Z1273" s="130">
        <f t="shared" si="363"/>
        <v>0</v>
      </c>
      <c r="AE1273" s="41"/>
      <c r="AF1273" s="41"/>
      <c r="AG1273" s="41"/>
      <c r="AH1273" s="41"/>
      <c r="AJ1273" s="281" t="e">
        <f t="shared" si="364"/>
        <v>#N/A</v>
      </c>
    </row>
    <row r="1274" spans="1:36" ht="19.5" hidden="1" customHeight="1" outlineLevel="2">
      <c r="A1274" s="45" t="s">
        <v>3308</v>
      </c>
      <c r="B1274" s="121" t="s">
        <v>503</v>
      </c>
      <c r="C1274" s="41">
        <f t="shared" si="354"/>
        <v>0</v>
      </c>
      <c r="D1274" s="41">
        <f t="shared" si="354"/>
        <v>0</v>
      </c>
      <c r="E1274" s="41">
        <f t="shared" si="354"/>
        <v>0</v>
      </c>
      <c r="F1274" s="41">
        <f t="shared" si="355"/>
        <v>0</v>
      </c>
      <c r="G1274" s="41">
        <f t="shared" si="356"/>
        <v>0</v>
      </c>
      <c r="H1274" s="130">
        <f t="shared" si="357"/>
        <v>0</v>
      </c>
      <c r="I1274" s="41"/>
      <c r="J1274" s="41"/>
      <c r="K1274" s="41">
        <f t="shared" si="369"/>
        <v>0</v>
      </c>
      <c r="L1274" s="41">
        <f t="shared" si="353"/>
        <v>0</v>
      </c>
      <c r="M1274" s="41">
        <f t="shared" si="358"/>
        <v>0</v>
      </c>
      <c r="N1274" s="130">
        <f t="shared" si="359"/>
        <v>0</v>
      </c>
      <c r="O1274" s="41"/>
      <c r="P1274" s="41"/>
      <c r="Q1274" s="41"/>
      <c r="R1274" s="41"/>
      <c r="S1274" s="41">
        <f t="shared" si="360"/>
        <v>0</v>
      </c>
      <c r="T1274" s="130">
        <f t="shared" si="361"/>
        <v>0</v>
      </c>
      <c r="U1274" s="41"/>
      <c r="V1274" s="41"/>
      <c r="W1274" s="41"/>
      <c r="X1274" s="41"/>
      <c r="Y1274" s="41">
        <f t="shared" si="362"/>
        <v>0</v>
      </c>
      <c r="Z1274" s="130">
        <f t="shared" si="363"/>
        <v>0</v>
      </c>
      <c r="AE1274" s="41"/>
      <c r="AF1274" s="41"/>
      <c r="AG1274" s="41"/>
      <c r="AH1274" s="41"/>
      <c r="AJ1274" s="281" t="e">
        <f t="shared" si="364"/>
        <v>#N/A</v>
      </c>
    </row>
    <row r="1275" spans="1:36" ht="19.5" hidden="1" customHeight="1" outlineLevel="2">
      <c r="A1275" s="45" t="s">
        <v>3309</v>
      </c>
      <c r="B1275" s="121" t="s">
        <v>1465</v>
      </c>
      <c r="C1275" s="41">
        <f t="shared" si="354"/>
        <v>0</v>
      </c>
      <c r="D1275" s="41">
        <f t="shared" si="354"/>
        <v>0</v>
      </c>
      <c r="E1275" s="41">
        <f t="shared" si="354"/>
        <v>0</v>
      </c>
      <c r="F1275" s="41">
        <f t="shared" si="355"/>
        <v>0</v>
      </c>
      <c r="G1275" s="41">
        <f t="shared" si="356"/>
        <v>0</v>
      </c>
      <c r="H1275" s="130">
        <f t="shared" si="357"/>
        <v>0</v>
      </c>
      <c r="I1275" s="41"/>
      <c r="J1275" s="41"/>
      <c r="K1275" s="41">
        <f t="shared" si="369"/>
        <v>0</v>
      </c>
      <c r="L1275" s="41">
        <f t="shared" si="353"/>
        <v>0</v>
      </c>
      <c r="M1275" s="41">
        <f t="shared" si="358"/>
        <v>0</v>
      </c>
      <c r="N1275" s="130">
        <f t="shared" si="359"/>
        <v>0</v>
      </c>
      <c r="O1275" s="41"/>
      <c r="P1275" s="41"/>
      <c r="Q1275" s="41"/>
      <c r="R1275" s="41"/>
      <c r="S1275" s="41">
        <f t="shared" si="360"/>
        <v>0</v>
      </c>
      <c r="T1275" s="130">
        <f t="shared" si="361"/>
        <v>0</v>
      </c>
      <c r="U1275" s="41"/>
      <c r="V1275" s="41"/>
      <c r="W1275" s="41"/>
      <c r="X1275" s="41"/>
      <c r="Y1275" s="41">
        <f t="shared" si="362"/>
        <v>0</v>
      </c>
      <c r="Z1275" s="130">
        <f t="shared" si="363"/>
        <v>0</v>
      </c>
      <c r="AE1275" s="41"/>
      <c r="AF1275" s="41"/>
      <c r="AG1275" s="41"/>
      <c r="AH1275" s="41"/>
      <c r="AJ1275" s="281" t="e">
        <f t="shared" si="364"/>
        <v>#N/A</v>
      </c>
    </row>
    <row r="1276" spans="1:36" ht="19.5" hidden="1" customHeight="1" outlineLevel="1" collapsed="1">
      <c r="A1276" s="43" t="s">
        <v>3310</v>
      </c>
      <c r="B1276" s="121" t="s">
        <v>1466</v>
      </c>
      <c r="C1276" s="44">
        <f t="shared" si="354"/>
        <v>0</v>
      </c>
      <c r="D1276" s="44">
        <f t="shared" si="354"/>
        <v>0</v>
      </c>
      <c r="E1276" s="44">
        <f t="shared" si="354"/>
        <v>0</v>
      </c>
      <c r="F1276" s="44">
        <f t="shared" si="355"/>
        <v>0</v>
      </c>
      <c r="G1276" s="44">
        <f t="shared" si="356"/>
        <v>0</v>
      </c>
      <c r="H1276" s="131">
        <f t="shared" si="357"/>
        <v>0</v>
      </c>
      <c r="I1276" s="44">
        <f>SUM(I1277:I1281)</f>
        <v>0</v>
      </c>
      <c r="J1276" s="44">
        <f>SUM(J1277:J1281)</f>
        <v>0</v>
      </c>
      <c r="K1276" s="44">
        <f>SUM(K1277:K1281)</f>
        <v>0</v>
      </c>
      <c r="L1276" s="44">
        <f t="shared" si="353"/>
        <v>0</v>
      </c>
      <c r="M1276" s="44">
        <f t="shared" si="358"/>
        <v>0</v>
      </c>
      <c r="N1276" s="131">
        <f t="shared" si="359"/>
        <v>0</v>
      </c>
      <c r="O1276" s="44">
        <f>SUM(O1277:O1281)</f>
        <v>0</v>
      </c>
      <c r="P1276" s="44">
        <f>SUM(P1277:P1281)</f>
        <v>0</v>
      </c>
      <c r="Q1276" s="44">
        <f>SUM(Q1277:Q1281)</f>
        <v>0</v>
      </c>
      <c r="R1276" s="44">
        <f>SUM(R1277:R1281)</f>
        <v>0</v>
      </c>
      <c r="S1276" s="44">
        <f t="shared" si="360"/>
        <v>0</v>
      </c>
      <c r="T1276" s="131">
        <f t="shared" si="361"/>
        <v>0</v>
      </c>
      <c r="U1276" s="44">
        <f>SUM(U1277:U1281)</f>
        <v>0</v>
      </c>
      <c r="V1276" s="44">
        <f>SUM(V1277:V1281)</f>
        <v>0</v>
      </c>
      <c r="W1276" s="44">
        <f>SUM(W1277:W1281)</f>
        <v>0</v>
      </c>
      <c r="X1276" s="44">
        <f>SUM(X1277:X1281)</f>
        <v>0</v>
      </c>
      <c r="Y1276" s="44">
        <f t="shared" si="362"/>
        <v>0</v>
      </c>
      <c r="Z1276" s="131">
        <f t="shared" si="363"/>
        <v>0</v>
      </c>
      <c r="AE1276" s="44">
        <f>SUM(AE1277:AE1281)</f>
        <v>0</v>
      </c>
      <c r="AF1276" s="44">
        <f>SUM(AF1277:AF1281)</f>
        <v>0</v>
      </c>
      <c r="AG1276" s="44">
        <f>SUM(AG1277:AG1281)</f>
        <v>0</v>
      </c>
      <c r="AH1276" s="44">
        <f>SUM(AH1277:AH1281)</f>
        <v>0</v>
      </c>
      <c r="AJ1276" s="281" t="e">
        <f t="shared" si="364"/>
        <v>#N/A</v>
      </c>
    </row>
    <row r="1277" spans="1:36" ht="19.5" hidden="1" customHeight="1" outlineLevel="2">
      <c r="A1277" s="45" t="s">
        <v>3311</v>
      </c>
      <c r="B1277" s="121" t="s">
        <v>1467</v>
      </c>
      <c r="C1277" s="41">
        <f t="shared" si="354"/>
        <v>0</v>
      </c>
      <c r="D1277" s="41">
        <f t="shared" si="354"/>
        <v>0</v>
      </c>
      <c r="E1277" s="41">
        <f t="shared" si="354"/>
        <v>0</v>
      </c>
      <c r="F1277" s="41">
        <f t="shared" si="355"/>
        <v>0</v>
      </c>
      <c r="G1277" s="41">
        <f t="shared" si="356"/>
        <v>0</v>
      </c>
      <c r="H1277" s="130">
        <f t="shared" si="357"/>
        <v>0</v>
      </c>
      <c r="I1277" s="41"/>
      <c r="J1277" s="41"/>
      <c r="K1277" s="41">
        <f t="shared" ref="K1277:K1281" si="370">SUM(AE1277:AH1277)</f>
        <v>0</v>
      </c>
      <c r="L1277" s="41">
        <f t="shared" si="353"/>
        <v>0</v>
      </c>
      <c r="M1277" s="41">
        <f t="shared" si="358"/>
        <v>0</v>
      </c>
      <c r="N1277" s="130">
        <f t="shared" si="359"/>
        <v>0</v>
      </c>
      <c r="O1277" s="41"/>
      <c r="P1277" s="41"/>
      <c r="Q1277" s="41"/>
      <c r="R1277" s="41"/>
      <c r="S1277" s="41">
        <f t="shared" si="360"/>
        <v>0</v>
      </c>
      <c r="T1277" s="130">
        <f t="shared" si="361"/>
        <v>0</v>
      </c>
      <c r="U1277" s="41"/>
      <c r="V1277" s="41"/>
      <c r="W1277" s="41"/>
      <c r="X1277" s="41"/>
      <c r="Y1277" s="41">
        <f t="shared" si="362"/>
        <v>0</v>
      </c>
      <c r="Z1277" s="130">
        <f t="shared" si="363"/>
        <v>0</v>
      </c>
      <c r="AE1277" s="41"/>
      <c r="AF1277" s="41"/>
      <c r="AG1277" s="41"/>
      <c r="AH1277" s="41"/>
      <c r="AJ1277" s="281" t="e">
        <f t="shared" si="364"/>
        <v>#N/A</v>
      </c>
    </row>
    <row r="1278" spans="1:36" ht="19.5" hidden="1" customHeight="1" outlineLevel="2">
      <c r="A1278" s="45" t="s">
        <v>3312</v>
      </c>
      <c r="B1278" s="121" t="s">
        <v>1468</v>
      </c>
      <c r="C1278" s="41">
        <f t="shared" si="354"/>
        <v>0</v>
      </c>
      <c r="D1278" s="41">
        <f t="shared" si="354"/>
        <v>0</v>
      </c>
      <c r="E1278" s="41">
        <f t="shared" si="354"/>
        <v>0</v>
      </c>
      <c r="F1278" s="41">
        <f t="shared" si="355"/>
        <v>0</v>
      </c>
      <c r="G1278" s="41">
        <f t="shared" si="356"/>
        <v>0</v>
      </c>
      <c r="H1278" s="130">
        <f t="shared" si="357"/>
        <v>0</v>
      </c>
      <c r="I1278" s="41"/>
      <c r="J1278" s="41"/>
      <c r="K1278" s="41">
        <f t="shared" si="370"/>
        <v>0</v>
      </c>
      <c r="L1278" s="41">
        <f t="shared" si="353"/>
        <v>0</v>
      </c>
      <c r="M1278" s="41">
        <f t="shared" si="358"/>
        <v>0</v>
      </c>
      <c r="N1278" s="130">
        <f t="shared" si="359"/>
        <v>0</v>
      </c>
      <c r="O1278" s="41"/>
      <c r="P1278" s="41"/>
      <c r="Q1278" s="41"/>
      <c r="R1278" s="41"/>
      <c r="S1278" s="41">
        <f t="shared" si="360"/>
        <v>0</v>
      </c>
      <c r="T1278" s="130">
        <f t="shared" si="361"/>
        <v>0</v>
      </c>
      <c r="U1278" s="41"/>
      <c r="V1278" s="41"/>
      <c r="W1278" s="41"/>
      <c r="X1278" s="41"/>
      <c r="Y1278" s="41">
        <f t="shared" si="362"/>
        <v>0</v>
      </c>
      <c r="Z1278" s="130">
        <f t="shared" si="363"/>
        <v>0</v>
      </c>
      <c r="AE1278" s="41"/>
      <c r="AF1278" s="41"/>
      <c r="AG1278" s="41"/>
      <c r="AH1278" s="41"/>
      <c r="AJ1278" s="281" t="e">
        <f t="shared" si="364"/>
        <v>#N/A</v>
      </c>
    </row>
    <row r="1279" spans="1:36" ht="19.5" hidden="1" customHeight="1" outlineLevel="2">
      <c r="A1279" s="45" t="s">
        <v>3313</v>
      </c>
      <c r="B1279" s="121" t="s">
        <v>1469</v>
      </c>
      <c r="C1279" s="41">
        <f t="shared" si="354"/>
        <v>0</v>
      </c>
      <c r="D1279" s="41">
        <f t="shared" si="354"/>
        <v>0</v>
      </c>
      <c r="E1279" s="41">
        <f t="shared" si="354"/>
        <v>0</v>
      </c>
      <c r="F1279" s="41">
        <f t="shared" si="355"/>
        <v>0</v>
      </c>
      <c r="G1279" s="41">
        <f t="shared" si="356"/>
        <v>0</v>
      </c>
      <c r="H1279" s="130">
        <f t="shared" si="357"/>
        <v>0</v>
      </c>
      <c r="I1279" s="41"/>
      <c r="J1279" s="41"/>
      <c r="K1279" s="41">
        <f t="shared" si="370"/>
        <v>0</v>
      </c>
      <c r="L1279" s="41">
        <f t="shared" si="353"/>
        <v>0</v>
      </c>
      <c r="M1279" s="41">
        <f t="shared" si="358"/>
        <v>0</v>
      </c>
      <c r="N1279" s="130">
        <f t="shared" si="359"/>
        <v>0</v>
      </c>
      <c r="O1279" s="41"/>
      <c r="P1279" s="41"/>
      <c r="Q1279" s="41"/>
      <c r="R1279" s="41"/>
      <c r="S1279" s="41">
        <f t="shared" si="360"/>
        <v>0</v>
      </c>
      <c r="T1279" s="130">
        <f t="shared" si="361"/>
        <v>0</v>
      </c>
      <c r="U1279" s="41"/>
      <c r="V1279" s="41"/>
      <c r="W1279" s="41"/>
      <c r="X1279" s="41"/>
      <c r="Y1279" s="41">
        <f t="shared" si="362"/>
        <v>0</v>
      </c>
      <c r="Z1279" s="130">
        <f t="shared" si="363"/>
        <v>0</v>
      </c>
      <c r="AE1279" s="41"/>
      <c r="AF1279" s="41"/>
      <c r="AG1279" s="41"/>
      <c r="AH1279" s="41"/>
      <c r="AJ1279" s="281" t="e">
        <f t="shared" si="364"/>
        <v>#N/A</v>
      </c>
    </row>
    <row r="1280" spans="1:36" ht="19.5" hidden="1" customHeight="1" outlineLevel="2">
      <c r="A1280" s="45" t="s">
        <v>3314</v>
      </c>
      <c r="B1280" s="121" t="s">
        <v>1470</v>
      </c>
      <c r="C1280" s="41">
        <f t="shared" si="354"/>
        <v>0</v>
      </c>
      <c r="D1280" s="41">
        <f t="shared" si="354"/>
        <v>0</v>
      </c>
      <c r="E1280" s="41">
        <f t="shared" si="354"/>
        <v>0</v>
      </c>
      <c r="F1280" s="41">
        <f t="shared" si="355"/>
        <v>0</v>
      </c>
      <c r="G1280" s="41">
        <f t="shared" si="356"/>
        <v>0</v>
      </c>
      <c r="H1280" s="130">
        <f t="shared" si="357"/>
        <v>0</v>
      </c>
      <c r="I1280" s="41"/>
      <c r="J1280" s="41"/>
      <c r="K1280" s="41">
        <f t="shared" si="370"/>
        <v>0</v>
      </c>
      <c r="L1280" s="41">
        <f t="shared" si="353"/>
        <v>0</v>
      </c>
      <c r="M1280" s="41">
        <f t="shared" si="358"/>
        <v>0</v>
      </c>
      <c r="N1280" s="130">
        <f t="shared" si="359"/>
        <v>0</v>
      </c>
      <c r="O1280" s="41"/>
      <c r="P1280" s="41"/>
      <c r="Q1280" s="41"/>
      <c r="R1280" s="41"/>
      <c r="S1280" s="41">
        <f t="shared" si="360"/>
        <v>0</v>
      </c>
      <c r="T1280" s="130">
        <f t="shared" si="361"/>
        <v>0</v>
      </c>
      <c r="U1280" s="41"/>
      <c r="V1280" s="41"/>
      <c r="W1280" s="41"/>
      <c r="X1280" s="41"/>
      <c r="Y1280" s="41">
        <f t="shared" si="362"/>
        <v>0</v>
      </c>
      <c r="Z1280" s="130">
        <f t="shared" si="363"/>
        <v>0</v>
      </c>
      <c r="AE1280" s="41"/>
      <c r="AF1280" s="41"/>
      <c r="AG1280" s="41"/>
      <c r="AH1280" s="41"/>
      <c r="AJ1280" s="281" t="e">
        <f t="shared" si="364"/>
        <v>#N/A</v>
      </c>
    </row>
    <row r="1281" spans="1:36" ht="19.5" hidden="1" customHeight="1" outlineLevel="2">
      <c r="A1281" s="45" t="s">
        <v>3315</v>
      </c>
      <c r="B1281" s="121" t="s">
        <v>1471</v>
      </c>
      <c r="C1281" s="41">
        <f t="shared" si="354"/>
        <v>0</v>
      </c>
      <c r="D1281" s="41">
        <f t="shared" si="354"/>
        <v>0</v>
      </c>
      <c r="E1281" s="41">
        <f t="shared" si="354"/>
        <v>0</v>
      </c>
      <c r="F1281" s="41">
        <f t="shared" si="355"/>
        <v>0</v>
      </c>
      <c r="G1281" s="41">
        <f t="shared" si="356"/>
        <v>0</v>
      </c>
      <c r="H1281" s="130">
        <f t="shared" si="357"/>
        <v>0</v>
      </c>
      <c r="I1281" s="41"/>
      <c r="J1281" s="41"/>
      <c r="K1281" s="41">
        <f t="shared" si="370"/>
        <v>0</v>
      </c>
      <c r="L1281" s="41">
        <f t="shared" si="353"/>
        <v>0</v>
      </c>
      <c r="M1281" s="41">
        <f t="shared" si="358"/>
        <v>0</v>
      </c>
      <c r="N1281" s="130">
        <f t="shared" si="359"/>
        <v>0</v>
      </c>
      <c r="O1281" s="41"/>
      <c r="P1281" s="41"/>
      <c r="Q1281" s="41"/>
      <c r="R1281" s="41"/>
      <c r="S1281" s="41">
        <f t="shared" si="360"/>
        <v>0</v>
      </c>
      <c r="T1281" s="130">
        <f t="shared" si="361"/>
        <v>0</v>
      </c>
      <c r="U1281" s="41"/>
      <c r="V1281" s="41"/>
      <c r="W1281" s="41"/>
      <c r="X1281" s="41"/>
      <c r="Y1281" s="41">
        <f t="shared" si="362"/>
        <v>0</v>
      </c>
      <c r="Z1281" s="130">
        <f t="shared" si="363"/>
        <v>0</v>
      </c>
      <c r="AE1281" s="41"/>
      <c r="AF1281" s="41"/>
      <c r="AG1281" s="41"/>
      <c r="AH1281" s="41"/>
      <c r="AJ1281" s="281" t="e">
        <f t="shared" si="364"/>
        <v>#N/A</v>
      </c>
    </row>
    <row r="1282" spans="1:36" ht="19.5" hidden="1" customHeight="1" outlineLevel="1" collapsed="1">
      <c r="A1282" s="43" t="s">
        <v>3316</v>
      </c>
      <c r="B1282" s="121" t="s">
        <v>1472</v>
      </c>
      <c r="C1282" s="44">
        <f t="shared" si="354"/>
        <v>508</v>
      </c>
      <c r="D1282" s="44">
        <f t="shared" si="354"/>
        <v>200</v>
      </c>
      <c r="E1282" s="44">
        <f t="shared" si="354"/>
        <v>-200</v>
      </c>
      <c r="F1282" s="44">
        <f t="shared" si="355"/>
        <v>508</v>
      </c>
      <c r="G1282" s="44">
        <f t="shared" si="356"/>
        <v>0</v>
      </c>
      <c r="H1282" s="131">
        <f t="shared" si="357"/>
        <v>0</v>
      </c>
      <c r="I1282" s="44">
        <f>SUM(I1283:I1287)</f>
        <v>508</v>
      </c>
      <c r="J1282" s="44">
        <f>SUM(J1283:J1287)</f>
        <v>200</v>
      </c>
      <c r="K1282" s="44">
        <f>SUM(K1283:K1287)</f>
        <v>-200</v>
      </c>
      <c r="L1282" s="44">
        <f t="shared" si="353"/>
        <v>508</v>
      </c>
      <c r="M1282" s="44">
        <f t="shared" si="358"/>
        <v>0</v>
      </c>
      <c r="N1282" s="131">
        <f t="shared" si="359"/>
        <v>0</v>
      </c>
      <c r="O1282" s="44">
        <f>SUM(O1283:O1287)</f>
        <v>0</v>
      </c>
      <c r="P1282" s="44">
        <f>SUM(P1283:P1287)</f>
        <v>0</v>
      </c>
      <c r="Q1282" s="44">
        <f>SUM(Q1283:Q1287)</f>
        <v>0</v>
      </c>
      <c r="R1282" s="44">
        <f>SUM(R1283:R1287)</f>
        <v>0</v>
      </c>
      <c r="S1282" s="44">
        <f t="shared" si="360"/>
        <v>0</v>
      </c>
      <c r="T1282" s="131">
        <f t="shared" si="361"/>
        <v>0</v>
      </c>
      <c r="U1282" s="44">
        <f>SUM(U1283:U1287)</f>
        <v>0</v>
      </c>
      <c r="V1282" s="44">
        <f>SUM(V1283:V1287)</f>
        <v>0</v>
      </c>
      <c r="W1282" s="44">
        <f>SUM(W1283:W1287)</f>
        <v>0</v>
      </c>
      <c r="X1282" s="44">
        <f>SUM(X1283:X1287)</f>
        <v>0</v>
      </c>
      <c r="Y1282" s="44">
        <f t="shared" si="362"/>
        <v>0</v>
      </c>
      <c r="Z1282" s="131">
        <f t="shared" si="363"/>
        <v>0</v>
      </c>
      <c r="AE1282" s="44">
        <f>SUM(AE1283:AE1287)</f>
        <v>-200</v>
      </c>
      <c r="AF1282" s="44">
        <f>SUM(AF1283:AF1287)</f>
        <v>0</v>
      </c>
      <c r="AG1282" s="44">
        <f>SUM(AG1283:AG1287)</f>
        <v>0</v>
      </c>
      <c r="AH1282" s="44">
        <f>SUM(AH1283:AH1287)</f>
        <v>0</v>
      </c>
      <c r="AJ1282" s="281" t="e">
        <f t="shared" si="364"/>
        <v>#N/A</v>
      </c>
    </row>
    <row r="1283" spans="1:36" ht="19.5" hidden="1" customHeight="1" outlineLevel="2">
      <c r="A1283" s="45" t="s">
        <v>3317</v>
      </c>
      <c r="B1283" s="121" t="s">
        <v>1473</v>
      </c>
      <c r="C1283" s="41">
        <f t="shared" si="354"/>
        <v>0</v>
      </c>
      <c r="D1283" s="41">
        <f t="shared" si="354"/>
        <v>0</v>
      </c>
      <c r="E1283" s="41">
        <f t="shared" si="354"/>
        <v>0</v>
      </c>
      <c r="F1283" s="41">
        <f t="shared" si="355"/>
        <v>0</v>
      </c>
      <c r="G1283" s="41">
        <f t="shared" si="356"/>
        <v>0</v>
      </c>
      <c r="H1283" s="130">
        <f t="shared" si="357"/>
        <v>0</v>
      </c>
      <c r="I1283" s="41">
        <v>0</v>
      </c>
      <c r="J1283" s="41"/>
      <c r="K1283" s="41">
        <f t="shared" ref="K1283:K1287" si="371">SUM(AE1283:AH1283)</f>
        <v>0</v>
      </c>
      <c r="L1283" s="41">
        <f t="shared" si="353"/>
        <v>0</v>
      </c>
      <c r="M1283" s="41">
        <f t="shared" si="358"/>
        <v>0</v>
      </c>
      <c r="N1283" s="130">
        <f t="shared" si="359"/>
        <v>0</v>
      </c>
      <c r="O1283" s="41"/>
      <c r="P1283" s="41"/>
      <c r="Q1283" s="41"/>
      <c r="R1283" s="41"/>
      <c r="S1283" s="41">
        <f t="shared" si="360"/>
        <v>0</v>
      </c>
      <c r="T1283" s="130">
        <f t="shared" si="361"/>
        <v>0</v>
      </c>
      <c r="U1283" s="41"/>
      <c r="V1283" s="41"/>
      <c r="W1283" s="41"/>
      <c r="X1283" s="41"/>
      <c r="Y1283" s="41">
        <f t="shared" si="362"/>
        <v>0</v>
      </c>
      <c r="Z1283" s="130">
        <f t="shared" si="363"/>
        <v>0</v>
      </c>
      <c r="AE1283" s="41"/>
      <c r="AF1283" s="41"/>
      <c r="AG1283" s="41"/>
      <c r="AH1283" s="41"/>
      <c r="AJ1283" s="281" t="e">
        <f t="shared" si="364"/>
        <v>#N/A</v>
      </c>
    </row>
    <row r="1284" spans="1:36" ht="19.5" hidden="1" customHeight="1" outlineLevel="2">
      <c r="A1284" s="45" t="s">
        <v>3318</v>
      </c>
      <c r="B1284" s="121" t="s">
        <v>1474</v>
      </c>
      <c r="C1284" s="41">
        <f t="shared" si="354"/>
        <v>0</v>
      </c>
      <c r="D1284" s="41">
        <f t="shared" si="354"/>
        <v>0</v>
      </c>
      <c r="E1284" s="41">
        <f t="shared" si="354"/>
        <v>0</v>
      </c>
      <c r="F1284" s="41">
        <f t="shared" si="355"/>
        <v>0</v>
      </c>
      <c r="G1284" s="41">
        <f t="shared" si="356"/>
        <v>0</v>
      </c>
      <c r="H1284" s="130">
        <f t="shared" si="357"/>
        <v>0</v>
      </c>
      <c r="I1284" s="41">
        <v>0</v>
      </c>
      <c r="J1284" s="41"/>
      <c r="K1284" s="41">
        <f t="shared" si="371"/>
        <v>0</v>
      </c>
      <c r="L1284" s="41">
        <f t="shared" si="353"/>
        <v>0</v>
      </c>
      <c r="M1284" s="41">
        <f t="shared" si="358"/>
        <v>0</v>
      </c>
      <c r="N1284" s="130">
        <f t="shared" si="359"/>
        <v>0</v>
      </c>
      <c r="O1284" s="41"/>
      <c r="P1284" s="41"/>
      <c r="Q1284" s="41"/>
      <c r="R1284" s="41"/>
      <c r="S1284" s="41">
        <f t="shared" si="360"/>
        <v>0</v>
      </c>
      <c r="T1284" s="130">
        <f t="shared" si="361"/>
        <v>0</v>
      </c>
      <c r="U1284" s="41"/>
      <c r="V1284" s="41"/>
      <c r="W1284" s="41"/>
      <c r="X1284" s="41"/>
      <c r="Y1284" s="41">
        <f t="shared" si="362"/>
        <v>0</v>
      </c>
      <c r="Z1284" s="130">
        <f t="shared" si="363"/>
        <v>0</v>
      </c>
      <c r="AE1284" s="41"/>
      <c r="AF1284" s="41"/>
      <c r="AG1284" s="41"/>
      <c r="AH1284" s="41"/>
      <c r="AJ1284" s="281" t="e">
        <f t="shared" si="364"/>
        <v>#N/A</v>
      </c>
    </row>
    <row r="1285" spans="1:36" ht="19.5" hidden="1" customHeight="1" outlineLevel="2">
      <c r="A1285" s="45" t="s">
        <v>3319</v>
      </c>
      <c r="B1285" s="121" t="s">
        <v>1475</v>
      </c>
      <c r="C1285" s="41">
        <f t="shared" si="354"/>
        <v>508</v>
      </c>
      <c r="D1285" s="41">
        <f t="shared" si="354"/>
        <v>200</v>
      </c>
      <c r="E1285" s="41">
        <f t="shared" si="354"/>
        <v>-200</v>
      </c>
      <c r="F1285" s="41">
        <f t="shared" si="355"/>
        <v>508</v>
      </c>
      <c r="G1285" s="41">
        <f t="shared" si="356"/>
        <v>0</v>
      </c>
      <c r="H1285" s="130">
        <f t="shared" si="357"/>
        <v>0</v>
      </c>
      <c r="I1285" s="41">
        <v>508</v>
      </c>
      <c r="J1285" s="41">
        <v>200</v>
      </c>
      <c r="K1285" s="41">
        <f t="shared" si="371"/>
        <v>-200</v>
      </c>
      <c r="L1285" s="41">
        <f t="shared" ref="L1285:L1311" si="372">SUM(I1285:K1285)</f>
        <v>508</v>
      </c>
      <c r="M1285" s="41">
        <f t="shared" si="358"/>
        <v>0</v>
      </c>
      <c r="N1285" s="130">
        <f t="shared" si="359"/>
        <v>0</v>
      </c>
      <c r="O1285" s="41"/>
      <c r="P1285" s="41"/>
      <c r="Q1285" s="41"/>
      <c r="R1285" s="41"/>
      <c r="S1285" s="41">
        <f t="shared" si="360"/>
        <v>0</v>
      </c>
      <c r="T1285" s="130">
        <f t="shared" si="361"/>
        <v>0</v>
      </c>
      <c r="U1285" s="41"/>
      <c r="V1285" s="41"/>
      <c r="W1285" s="41"/>
      <c r="X1285" s="41"/>
      <c r="Y1285" s="41">
        <f t="shared" si="362"/>
        <v>0</v>
      </c>
      <c r="Z1285" s="130">
        <f t="shared" si="363"/>
        <v>0</v>
      </c>
      <c r="AE1285" s="41">
        <v>-200</v>
      </c>
      <c r="AF1285" s="41"/>
      <c r="AG1285" s="41"/>
      <c r="AH1285" s="41"/>
      <c r="AJ1285" s="281" t="e">
        <f t="shared" si="364"/>
        <v>#N/A</v>
      </c>
    </row>
    <row r="1286" spans="1:36" ht="19.5" hidden="1" customHeight="1" outlineLevel="2">
      <c r="A1286" s="45" t="s">
        <v>3320</v>
      </c>
      <c r="B1286" s="121" t="s">
        <v>1476</v>
      </c>
      <c r="C1286" s="41">
        <f t="shared" si="354"/>
        <v>0</v>
      </c>
      <c r="D1286" s="41">
        <f t="shared" si="354"/>
        <v>0</v>
      </c>
      <c r="E1286" s="41">
        <f t="shared" si="354"/>
        <v>0</v>
      </c>
      <c r="F1286" s="41">
        <f t="shared" si="355"/>
        <v>0</v>
      </c>
      <c r="G1286" s="41">
        <f t="shared" si="356"/>
        <v>0</v>
      </c>
      <c r="H1286" s="130">
        <f t="shared" si="357"/>
        <v>0</v>
      </c>
      <c r="I1286" s="41">
        <v>0</v>
      </c>
      <c r="J1286" s="41"/>
      <c r="K1286" s="41">
        <f t="shared" si="371"/>
        <v>0</v>
      </c>
      <c r="L1286" s="41">
        <f t="shared" si="372"/>
        <v>0</v>
      </c>
      <c r="M1286" s="41">
        <f t="shared" si="358"/>
        <v>0</v>
      </c>
      <c r="N1286" s="130">
        <f t="shared" si="359"/>
        <v>0</v>
      </c>
      <c r="O1286" s="41"/>
      <c r="P1286" s="41"/>
      <c r="Q1286" s="41"/>
      <c r="R1286" s="41"/>
      <c r="S1286" s="41">
        <f t="shared" si="360"/>
        <v>0</v>
      </c>
      <c r="T1286" s="130">
        <f t="shared" si="361"/>
        <v>0</v>
      </c>
      <c r="U1286" s="41"/>
      <c r="V1286" s="41"/>
      <c r="W1286" s="41"/>
      <c r="X1286" s="41"/>
      <c r="Y1286" s="41">
        <f t="shared" si="362"/>
        <v>0</v>
      </c>
      <c r="Z1286" s="130">
        <f t="shared" si="363"/>
        <v>0</v>
      </c>
      <c r="AE1286" s="41"/>
      <c r="AF1286" s="41"/>
      <c r="AG1286" s="41"/>
      <c r="AH1286" s="41"/>
      <c r="AJ1286" s="281" t="e">
        <f t="shared" si="364"/>
        <v>#N/A</v>
      </c>
    </row>
    <row r="1287" spans="1:36" ht="19.5" hidden="1" customHeight="1" outlineLevel="2">
      <c r="A1287" s="45" t="s">
        <v>3321</v>
      </c>
      <c r="B1287" s="121" t="s">
        <v>1477</v>
      </c>
      <c r="C1287" s="41">
        <f t="shared" ref="C1287:E1311" si="373">I1287+O1287+U1287</f>
        <v>0</v>
      </c>
      <c r="D1287" s="41">
        <f t="shared" si="373"/>
        <v>0</v>
      </c>
      <c r="E1287" s="41">
        <f t="shared" si="373"/>
        <v>0</v>
      </c>
      <c r="F1287" s="41">
        <f t="shared" ref="F1287:F1311" si="374">L1287+R1287+X1287</f>
        <v>0</v>
      </c>
      <c r="G1287" s="41">
        <f t="shared" ref="G1287:G1350" si="375">F1287-C1287</f>
        <v>0</v>
      </c>
      <c r="H1287" s="130">
        <f t="shared" ref="H1287:H1350" si="376">IF(C1287=0,0,G1287/C1287*100)</f>
        <v>0</v>
      </c>
      <c r="I1287" s="41">
        <v>0</v>
      </c>
      <c r="J1287" s="41"/>
      <c r="K1287" s="41">
        <f t="shared" si="371"/>
        <v>0</v>
      </c>
      <c r="L1287" s="41">
        <f t="shared" si="372"/>
        <v>0</v>
      </c>
      <c r="M1287" s="41">
        <f t="shared" ref="M1287:M1350" si="377">L1287-I1287</f>
        <v>0</v>
      </c>
      <c r="N1287" s="130">
        <f t="shared" ref="N1287:N1350" si="378">IF(I1287=0,0,M1287/I1287*100)</f>
        <v>0</v>
      </c>
      <c r="O1287" s="41"/>
      <c r="P1287" s="41"/>
      <c r="Q1287" s="41"/>
      <c r="R1287" s="41"/>
      <c r="S1287" s="41">
        <f t="shared" ref="S1287:S1350" si="379">R1287-O1287</f>
        <v>0</v>
      </c>
      <c r="T1287" s="130">
        <f t="shared" ref="T1287:T1350" si="380">IF(O1287=0,0,S1287/O1287*100)</f>
        <v>0</v>
      </c>
      <c r="U1287" s="41"/>
      <c r="V1287" s="41"/>
      <c r="W1287" s="41"/>
      <c r="X1287" s="41"/>
      <c r="Y1287" s="41">
        <f t="shared" ref="Y1287:Y1350" si="381">X1287-U1287</f>
        <v>0</v>
      </c>
      <c r="Z1287" s="130">
        <f t="shared" ref="Z1287:Z1350" si="382">IF(U1287=0,0,Y1287/U1287*100)</f>
        <v>0</v>
      </c>
      <c r="AE1287" s="41"/>
      <c r="AF1287" s="41"/>
      <c r="AG1287" s="41"/>
      <c r="AH1287" s="41"/>
      <c r="AJ1287" s="281" t="e">
        <f t="shared" ref="AJ1287:AJ1313" si="383">VLOOKUP($A1287,$A$1374:$F$2703,3,FALSE)</f>
        <v>#N/A</v>
      </c>
    </row>
    <row r="1288" spans="1:36" ht="19.5" hidden="1" customHeight="1" outlineLevel="1" collapsed="1">
      <c r="A1288" s="43" t="s">
        <v>3322</v>
      </c>
      <c r="B1288" s="121" t="s">
        <v>1478</v>
      </c>
      <c r="C1288" s="44">
        <f t="shared" si="373"/>
        <v>152</v>
      </c>
      <c r="D1288" s="44">
        <f t="shared" si="373"/>
        <v>0</v>
      </c>
      <c r="E1288" s="44">
        <f t="shared" si="373"/>
        <v>0</v>
      </c>
      <c r="F1288" s="44">
        <f t="shared" si="374"/>
        <v>152</v>
      </c>
      <c r="G1288" s="44">
        <f t="shared" si="375"/>
        <v>0</v>
      </c>
      <c r="H1288" s="131">
        <f t="shared" si="376"/>
        <v>0</v>
      </c>
      <c r="I1288" s="44">
        <f>SUM(I1289:I1299)</f>
        <v>152</v>
      </c>
      <c r="J1288" s="44">
        <f>SUM(J1289:J1299)</f>
        <v>0</v>
      </c>
      <c r="K1288" s="44">
        <f>SUM(K1289:K1299)</f>
        <v>0</v>
      </c>
      <c r="L1288" s="44">
        <f t="shared" si="372"/>
        <v>152</v>
      </c>
      <c r="M1288" s="44">
        <f t="shared" si="377"/>
        <v>0</v>
      </c>
      <c r="N1288" s="131">
        <f t="shared" si="378"/>
        <v>0</v>
      </c>
      <c r="O1288" s="44">
        <f>SUM(O1289:O1299)</f>
        <v>0</v>
      </c>
      <c r="P1288" s="44">
        <f>SUM(P1289:P1299)</f>
        <v>0</v>
      </c>
      <c r="Q1288" s="44">
        <f>SUM(Q1289:Q1299)</f>
        <v>0</v>
      </c>
      <c r="R1288" s="44">
        <f>SUM(R1289:R1299)</f>
        <v>0</v>
      </c>
      <c r="S1288" s="44">
        <f t="shared" si="379"/>
        <v>0</v>
      </c>
      <c r="T1288" s="131">
        <f t="shared" si="380"/>
        <v>0</v>
      </c>
      <c r="U1288" s="44">
        <f>SUM(U1289:U1299)</f>
        <v>0</v>
      </c>
      <c r="V1288" s="44">
        <f>SUM(V1289:V1299)</f>
        <v>0</v>
      </c>
      <c r="W1288" s="44">
        <f>SUM(W1289:W1299)</f>
        <v>0</v>
      </c>
      <c r="X1288" s="44">
        <f>SUM(X1289:X1299)</f>
        <v>0</v>
      </c>
      <c r="Y1288" s="44">
        <f t="shared" si="381"/>
        <v>0</v>
      </c>
      <c r="Z1288" s="131">
        <f t="shared" si="382"/>
        <v>0</v>
      </c>
      <c r="AE1288" s="44">
        <f>SUM(AE1289:AE1299)</f>
        <v>0</v>
      </c>
      <c r="AF1288" s="44">
        <f>SUM(AF1289:AF1299)</f>
        <v>0</v>
      </c>
      <c r="AG1288" s="44">
        <f>SUM(AG1289:AG1299)</f>
        <v>0</v>
      </c>
      <c r="AH1288" s="44">
        <f>SUM(AH1289:AH1299)</f>
        <v>0</v>
      </c>
      <c r="AJ1288" s="281" t="e">
        <f t="shared" si="383"/>
        <v>#N/A</v>
      </c>
    </row>
    <row r="1289" spans="1:36" ht="19.5" hidden="1" customHeight="1" outlineLevel="2">
      <c r="A1289" s="45" t="s">
        <v>3323</v>
      </c>
      <c r="B1289" s="121" t="s">
        <v>1479</v>
      </c>
      <c r="C1289" s="41">
        <f t="shared" si="373"/>
        <v>0</v>
      </c>
      <c r="D1289" s="41">
        <f t="shared" si="373"/>
        <v>0</v>
      </c>
      <c r="E1289" s="41">
        <f t="shared" si="373"/>
        <v>0</v>
      </c>
      <c r="F1289" s="41">
        <f t="shared" si="374"/>
        <v>0</v>
      </c>
      <c r="G1289" s="41">
        <f t="shared" si="375"/>
        <v>0</v>
      </c>
      <c r="H1289" s="130">
        <f t="shared" si="376"/>
        <v>0</v>
      </c>
      <c r="I1289" s="41">
        <v>0</v>
      </c>
      <c r="J1289" s="41"/>
      <c r="K1289" s="41">
        <f t="shared" ref="K1289:K1299" si="384">SUM(AE1289:AH1289)</f>
        <v>0</v>
      </c>
      <c r="L1289" s="41">
        <f t="shared" si="372"/>
        <v>0</v>
      </c>
      <c r="M1289" s="41">
        <f t="shared" si="377"/>
        <v>0</v>
      </c>
      <c r="N1289" s="130">
        <f t="shared" si="378"/>
        <v>0</v>
      </c>
      <c r="O1289" s="41"/>
      <c r="P1289" s="41"/>
      <c r="Q1289" s="41"/>
      <c r="R1289" s="41"/>
      <c r="S1289" s="41">
        <f t="shared" si="379"/>
        <v>0</v>
      </c>
      <c r="T1289" s="130">
        <f t="shared" si="380"/>
        <v>0</v>
      </c>
      <c r="U1289" s="41"/>
      <c r="V1289" s="41"/>
      <c r="W1289" s="41"/>
      <c r="X1289" s="41"/>
      <c r="Y1289" s="41">
        <f t="shared" si="381"/>
        <v>0</v>
      </c>
      <c r="Z1289" s="130">
        <f t="shared" si="382"/>
        <v>0</v>
      </c>
      <c r="AE1289" s="41"/>
      <c r="AF1289" s="41"/>
      <c r="AG1289" s="41"/>
      <c r="AH1289" s="41"/>
      <c r="AJ1289" s="281" t="e">
        <f t="shared" si="383"/>
        <v>#N/A</v>
      </c>
    </row>
    <row r="1290" spans="1:36" ht="19.5" hidden="1" customHeight="1" outlineLevel="2">
      <c r="A1290" s="45" t="s">
        <v>3324</v>
      </c>
      <c r="B1290" s="121" t="s">
        <v>1480</v>
      </c>
      <c r="C1290" s="41">
        <f t="shared" si="373"/>
        <v>0</v>
      </c>
      <c r="D1290" s="41">
        <f t="shared" si="373"/>
        <v>0</v>
      </c>
      <c r="E1290" s="41">
        <f t="shared" si="373"/>
        <v>0</v>
      </c>
      <c r="F1290" s="41">
        <f t="shared" si="374"/>
        <v>0</v>
      </c>
      <c r="G1290" s="41">
        <f t="shared" si="375"/>
        <v>0</v>
      </c>
      <c r="H1290" s="130">
        <f t="shared" si="376"/>
        <v>0</v>
      </c>
      <c r="I1290" s="41"/>
      <c r="J1290" s="41"/>
      <c r="K1290" s="41">
        <f t="shared" si="384"/>
        <v>0</v>
      </c>
      <c r="L1290" s="41">
        <f t="shared" si="372"/>
        <v>0</v>
      </c>
      <c r="M1290" s="41">
        <f t="shared" si="377"/>
        <v>0</v>
      </c>
      <c r="N1290" s="130">
        <f t="shared" si="378"/>
        <v>0</v>
      </c>
      <c r="O1290" s="41"/>
      <c r="P1290" s="41"/>
      <c r="Q1290" s="41"/>
      <c r="R1290" s="41"/>
      <c r="S1290" s="41">
        <f t="shared" si="379"/>
        <v>0</v>
      </c>
      <c r="T1290" s="130">
        <f t="shared" si="380"/>
        <v>0</v>
      </c>
      <c r="U1290" s="41"/>
      <c r="V1290" s="41"/>
      <c r="W1290" s="41"/>
      <c r="X1290" s="41"/>
      <c r="Y1290" s="41">
        <f t="shared" si="381"/>
        <v>0</v>
      </c>
      <c r="Z1290" s="130">
        <f t="shared" si="382"/>
        <v>0</v>
      </c>
      <c r="AE1290" s="41"/>
      <c r="AF1290" s="41"/>
      <c r="AG1290" s="41"/>
      <c r="AH1290" s="41"/>
      <c r="AJ1290" s="281" t="e">
        <f t="shared" si="383"/>
        <v>#N/A</v>
      </c>
    </row>
    <row r="1291" spans="1:36" ht="19.5" hidden="1" customHeight="1" outlineLevel="2">
      <c r="A1291" s="45" t="s">
        <v>3325</v>
      </c>
      <c r="B1291" s="121" t="s">
        <v>1481</v>
      </c>
      <c r="C1291" s="41">
        <f t="shared" si="373"/>
        <v>152</v>
      </c>
      <c r="D1291" s="41">
        <f t="shared" si="373"/>
        <v>0</v>
      </c>
      <c r="E1291" s="41">
        <f t="shared" si="373"/>
        <v>0</v>
      </c>
      <c r="F1291" s="41">
        <f t="shared" si="374"/>
        <v>152</v>
      </c>
      <c r="G1291" s="41">
        <f t="shared" si="375"/>
        <v>0</v>
      </c>
      <c r="H1291" s="130">
        <f t="shared" si="376"/>
        <v>0</v>
      </c>
      <c r="I1291" s="41">
        <v>152</v>
      </c>
      <c r="J1291" s="41"/>
      <c r="K1291" s="41">
        <f t="shared" si="384"/>
        <v>0</v>
      </c>
      <c r="L1291" s="41">
        <f t="shared" si="372"/>
        <v>152</v>
      </c>
      <c r="M1291" s="41">
        <f t="shared" si="377"/>
        <v>0</v>
      </c>
      <c r="N1291" s="130">
        <f t="shared" si="378"/>
        <v>0</v>
      </c>
      <c r="O1291" s="41"/>
      <c r="P1291" s="41"/>
      <c r="Q1291" s="41"/>
      <c r="R1291" s="41"/>
      <c r="S1291" s="41">
        <f t="shared" si="379"/>
        <v>0</v>
      </c>
      <c r="T1291" s="130">
        <f t="shared" si="380"/>
        <v>0</v>
      </c>
      <c r="U1291" s="41"/>
      <c r="V1291" s="41"/>
      <c r="W1291" s="41"/>
      <c r="X1291" s="41"/>
      <c r="Y1291" s="41">
        <f t="shared" si="381"/>
        <v>0</v>
      </c>
      <c r="Z1291" s="130">
        <f t="shared" si="382"/>
        <v>0</v>
      </c>
      <c r="AE1291" s="41"/>
      <c r="AF1291" s="41"/>
      <c r="AG1291" s="41"/>
      <c r="AH1291" s="41"/>
      <c r="AJ1291" s="281" t="e">
        <f t="shared" si="383"/>
        <v>#N/A</v>
      </c>
    </row>
    <row r="1292" spans="1:36" ht="19.5" hidden="1" customHeight="1" outlineLevel="2">
      <c r="A1292" s="45" t="s">
        <v>3326</v>
      </c>
      <c r="B1292" s="121" t="s">
        <v>1482</v>
      </c>
      <c r="C1292" s="41">
        <f t="shared" si="373"/>
        <v>0</v>
      </c>
      <c r="D1292" s="41">
        <f t="shared" si="373"/>
        <v>0</v>
      </c>
      <c r="E1292" s="41">
        <f t="shared" si="373"/>
        <v>0</v>
      </c>
      <c r="F1292" s="41">
        <f t="shared" si="374"/>
        <v>0</v>
      </c>
      <c r="G1292" s="41">
        <f t="shared" si="375"/>
        <v>0</v>
      </c>
      <c r="H1292" s="130">
        <f t="shared" si="376"/>
        <v>0</v>
      </c>
      <c r="I1292" s="41">
        <v>0</v>
      </c>
      <c r="J1292" s="41"/>
      <c r="K1292" s="41">
        <f t="shared" si="384"/>
        <v>0</v>
      </c>
      <c r="L1292" s="41">
        <f t="shared" si="372"/>
        <v>0</v>
      </c>
      <c r="M1292" s="41">
        <f t="shared" si="377"/>
        <v>0</v>
      </c>
      <c r="N1292" s="130">
        <f t="shared" si="378"/>
        <v>0</v>
      </c>
      <c r="O1292" s="41"/>
      <c r="P1292" s="41"/>
      <c r="Q1292" s="41"/>
      <c r="R1292" s="41"/>
      <c r="S1292" s="41">
        <f t="shared" si="379"/>
        <v>0</v>
      </c>
      <c r="T1292" s="130">
        <f t="shared" si="380"/>
        <v>0</v>
      </c>
      <c r="U1292" s="41"/>
      <c r="V1292" s="41"/>
      <c r="W1292" s="41"/>
      <c r="X1292" s="41"/>
      <c r="Y1292" s="41">
        <f t="shared" si="381"/>
        <v>0</v>
      </c>
      <c r="Z1292" s="130">
        <f t="shared" si="382"/>
        <v>0</v>
      </c>
      <c r="AE1292" s="41"/>
      <c r="AF1292" s="41"/>
      <c r="AG1292" s="41"/>
      <c r="AH1292" s="41"/>
      <c r="AJ1292" s="281" t="e">
        <f t="shared" si="383"/>
        <v>#N/A</v>
      </c>
    </row>
    <row r="1293" spans="1:36" ht="19.5" hidden="1" customHeight="1" outlineLevel="2">
      <c r="A1293" s="45" t="s">
        <v>3327</v>
      </c>
      <c r="B1293" s="121" t="s">
        <v>1483</v>
      </c>
      <c r="C1293" s="41">
        <f t="shared" si="373"/>
        <v>0</v>
      </c>
      <c r="D1293" s="41">
        <f t="shared" si="373"/>
        <v>0</v>
      </c>
      <c r="E1293" s="41">
        <f t="shared" si="373"/>
        <v>0</v>
      </c>
      <c r="F1293" s="41">
        <f t="shared" si="374"/>
        <v>0</v>
      </c>
      <c r="G1293" s="41">
        <f t="shared" si="375"/>
        <v>0</v>
      </c>
      <c r="H1293" s="130">
        <f t="shared" si="376"/>
        <v>0</v>
      </c>
      <c r="I1293" s="41">
        <v>0</v>
      </c>
      <c r="J1293" s="41"/>
      <c r="K1293" s="41">
        <f t="shared" si="384"/>
        <v>0</v>
      </c>
      <c r="L1293" s="41">
        <f t="shared" si="372"/>
        <v>0</v>
      </c>
      <c r="M1293" s="41">
        <f t="shared" si="377"/>
        <v>0</v>
      </c>
      <c r="N1293" s="130">
        <f t="shared" si="378"/>
        <v>0</v>
      </c>
      <c r="O1293" s="41"/>
      <c r="P1293" s="41"/>
      <c r="Q1293" s="41"/>
      <c r="R1293" s="41"/>
      <c r="S1293" s="41">
        <f t="shared" si="379"/>
        <v>0</v>
      </c>
      <c r="T1293" s="130">
        <f t="shared" si="380"/>
        <v>0</v>
      </c>
      <c r="U1293" s="41"/>
      <c r="V1293" s="41"/>
      <c r="W1293" s="41"/>
      <c r="X1293" s="41"/>
      <c r="Y1293" s="41">
        <f t="shared" si="381"/>
        <v>0</v>
      </c>
      <c r="Z1293" s="130">
        <f t="shared" si="382"/>
        <v>0</v>
      </c>
      <c r="AE1293" s="41"/>
      <c r="AF1293" s="41"/>
      <c r="AG1293" s="41"/>
      <c r="AH1293" s="41"/>
      <c r="AJ1293" s="281" t="e">
        <f t="shared" si="383"/>
        <v>#N/A</v>
      </c>
    </row>
    <row r="1294" spans="1:36" ht="19.5" hidden="1" customHeight="1" outlineLevel="2">
      <c r="A1294" s="45" t="s">
        <v>3328</v>
      </c>
      <c r="B1294" s="121" t="s">
        <v>1484</v>
      </c>
      <c r="C1294" s="41">
        <f t="shared" si="373"/>
        <v>0</v>
      </c>
      <c r="D1294" s="41">
        <f t="shared" si="373"/>
        <v>0</v>
      </c>
      <c r="E1294" s="41">
        <f t="shared" si="373"/>
        <v>0</v>
      </c>
      <c r="F1294" s="41">
        <f t="shared" si="374"/>
        <v>0</v>
      </c>
      <c r="G1294" s="41">
        <f t="shared" si="375"/>
        <v>0</v>
      </c>
      <c r="H1294" s="130">
        <f t="shared" si="376"/>
        <v>0</v>
      </c>
      <c r="I1294" s="41">
        <v>0</v>
      </c>
      <c r="J1294" s="41"/>
      <c r="K1294" s="41">
        <f t="shared" si="384"/>
        <v>0</v>
      </c>
      <c r="L1294" s="41">
        <f t="shared" si="372"/>
        <v>0</v>
      </c>
      <c r="M1294" s="41">
        <f t="shared" si="377"/>
        <v>0</v>
      </c>
      <c r="N1294" s="130">
        <f t="shared" si="378"/>
        <v>0</v>
      </c>
      <c r="O1294" s="41"/>
      <c r="P1294" s="41"/>
      <c r="Q1294" s="41"/>
      <c r="R1294" s="41"/>
      <c r="S1294" s="41">
        <f t="shared" si="379"/>
        <v>0</v>
      </c>
      <c r="T1294" s="130">
        <f t="shared" si="380"/>
        <v>0</v>
      </c>
      <c r="U1294" s="41"/>
      <c r="V1294" s="41"/>
      <c r="W1294" s="41"/>
      <c r="X1294" s="41"/>
      <c r="Y1294" s="41">
        <f t="shared" si="381"/>
        <v>0</v>
      </c>
      <c r="Z1294" s="130">
        <f t="shared" si="382"/>
        <v>0</v>
      </c>
      <c r="AE1294" s="41"/>
      <c r="AF1294" s="41"/>
      <c r="AG1294" s="41"/>
      <c r="AH1294" s="41"/>
      <c r="AJ1294" s="281" t="e">
        <f t="shared" si="383"/>
        <v>#N/A</v>
      </c>
    </row>
    <row r="1295" spans="1:36" ht="19.5" hidden="1" customHeight="1" outlineLevel="2">
      <c r="A1295" s="45" t="s">
        <v>3329</v>
      </c>
      <c r="B1295" s="121" t="s">
        <v>1485</v>
      </c>
      <c r="C1295" s="41">
        <f t="shared" si="373"/>
        <v>0</v>
      </c>
      <c r="D1295" s="41">
        <f t="shared" si="373"/>
        <v>0</v>
      </c>
      <c r="E1295" s="41">
        <f t="shared" si="373"/>
        <v>0</v>
      </c>
      <c r="F1295" s="41">
        <f t="shared" si="374"/>
        <v>0</v>
      </c>
      <c r="G1295" s="41">
        <f t="shared" si="375"/>
        <v>0</v>
      </c>
      <c r="H1295" s="130">
        <f t="shared" si="376"/>
        <v>0</v>
      </c>
      <c r="I1295" s="41">
        <v>0</v>
      </c>
      <c r="J1295" s="41"/>
      <c r="K1295" s="41">
        <f t="shared" si="384"/>
        <v>0</v>
      </c>
      <c r="L1295" s="41">
        <f t="shared" si="372"/>
        <v>0</v>
      </c>
      <c r="M1295" s="41">
        <f t="shared" si="377"/>
        <v>0</v>
      </c>
      <c r="N1295" s="130">
        <f t="shared" si="378"/>
        <v>0</v>
      </c>
      <c r="O1295" s="41"/>
      <c r="P1295" s="41"/>
      <c r="Q1295" s="41"/>
      <c r="R1295" s="41"/>
      <c r="S1295" s="41">
        <f t="shared" si="379"/>
        <v>0</v>
      </c>
      <c r="T1295" s="130">
        <f t="shared" si="380"/>
        <v>0</v>
      </c>
      <c r="U1295" s="41"/>
      <c r="V1295" s="41"/>
      <c r="W1295" s="41"/>
      <c r="X1295" s="41"/>
      <c r="Y1295" s="41">
        <f t="shared" si="381"/>
        <v>0</v>
      </c>
      <c r="Z1295" s="130">
        <f t="shared" si="382"/>
        <v>0</v>
      </c>
      <c r="AE1295" s="41"/>
      <c r="AF1295" s="41"/>
      <c r="AG1295" s="41"/>
      <c r="AH1295" s="41"/>
      <c r="AJ1295" s="281" t="e">
        <f t="shared" si="383"/>
        <v>#N/A</v>
      </c>
    </row>
    <row r="1296" spans="1:36" ht="19.5" hidden="1" customHeight="1" outlineLevel="2">
      <c r="A1296" s="45" t="s">
        <v>3330</v>
      </c>
      <c r="B1296" s="121" t="s">
        <v>1486</v>
      </c>
      <c r="C1296" s="41">
        <f t="shared" si="373"/>
        <v>0</v>
      </c>
      <c r="D1296" s="41">
        <f t="shared" si="373"/>
        <v>0</v>
      </c>
      <c r="E1296" s="41">
        <f t="shared" si="373"/>
        <v>0</v>
      </c>
      <c r="F1296" s="41">
        <f t="shared" si="374"/>
        <v>0</v>
      </c>
      <c r="G1296" s="41">
        <f t="shared" si="375"/>
        <v>0</v>
      </c>
      <c r="H1296" s="130">
        <f t="shared" si="376"/>
        <v>0</v>
      </c>
      <c r="I1296" s="41">
        <v>0</v>
      </c>
      <c r="J1296" s="41"/>
      <c r="K1296" s="41">
        <f t="shared" si="384"/>
        <v>0</v>
      </c>
      <c r="L1296" s="41">
        <f t="shared" si="372"/>
        <v>0</v>
      </c>
      <c r="M1296" s="41">
        <f t="shared" si="377"/>
        <v>0</v>
      </c>
      <c r="N1296" s="130">
        <f t="shared" si="378"/>
        <v>0</v>
      </c>
      <c r="O1296" s="41"/>
      <c r="P1296" s="41"/>
      <c r="Q1296" s="41"/>
      <c r="R1296" s="41"/>
      <c r="S1296" s="41">
        <f t="shared" si="379"/>
        <v>0</v>
      </c>
      <c r="T1296" s="130">
        <f t="shared" si="380"/>
        <v>0</v>
      </c>
      <c r="U1296" s="41"/>
      <c r="V1296" s="41"/>
      <c r="W1296" s="41"/>
      <c r="X1296" s="41"/>
      <c r="Y1296" s="41">
        <f t="shared" si="381"/>
        <v>0</v>
      </c>
      <c r="Z1296" s="130">
        <f t="shared" si="382"/>
        <v>0</v>
      </c>
      <c r="AE1296" s="41"/>
      <c r="AF1296" s="41"/>
      <c r="AG1296" s="41"/>
      <c r="AH1296" s="41"/>
      <c r="AJ1296" s="281" t="e">
        <f t="shared" si="383"/>
        <v>#N/A</v>
      </c>
    </row>
    <row r="1297" spans="1:36" ht="19.5" hidden="1" customHeight="1" outlineLevel="2">
      <c r="A1297" s="45" t="s">
        <v>3331</v>
      </c>
      <c r="B1297" s="121" t="s">
        <v>1487</v>
      </c>
      <c r="C1297" s="41">
        <f t="shared" si="373"/>
        <v>0</v>
      </c>
      <c r="D1297" s="41">
        <f t="shared" si="373"/>
        <v>0</v>
      </c>
      <c r="E1297" s="41">
        <f t="shared" si="373"/>
        <v>0</v>
      </c>
      <c r="F1297" s="41">
        <f t="shared" si="374"/>
        <v>0</v>
      </c>
      <c r="G1297" s="41">
        <f t="shared" si="375"/>
        <v>0</v>
      </c>
      <c r="H1297" s="130">
        <f t="shared" si="376"/>
        <v>0</v>
      </c>
      <c r="I1297" s="41">
        <v>0</v>
      </c>
      <c r="J1297" s="41"/>
      <c r="K1297" s="41">
        <f t="shared" si="384"/>
        <v>0</v>
      </c>
      <c r="L1297" s="41">
        <f t="shared" si="372"/>
        <v>0</v>
      </c>
      <c r="M1297" s="41">
        <f t="shared" si="377"/>
        <v>0</v>
      </c>
      <c r="N1297" s="130">
        <f t="shared" si="378"/>
        <v>0</v>
      </c>
      <c r="O1297" s="41"/>
      <c r="P1297" s="41"/>
      <c r="Q1297" s="41"/>
      <c r="R1297" s="41"/>
      <c r="S1297" s="41">
        <f t="shared" si="379"/>
        <v>0</v>
      </c>
      <c r="T1297" s="130">
        <f t="shared" si="380"/>
        <v>0</v>
      </c>
      <c r="U1297" s="41"/>
      <c r="V1297" s="41"/>
      <c r="W1297" s="41"/>
      <c r="X1297" s="41"/>
      <c r="Y1297" s="41">
        <f t="shared" si="381"/>
        <v>0</v>
      </c>
      <c r="Z1297" s="130">
        <f t="shared" si="382"/>
        <v>0</v>
      </c>
      <c r="AE1297" s="41"/>
      <c r="AF1297" s="41"/>
      <c r="AG1297" s="41"/>
      <c r="AH1297" s="41"/>
      <c r="AJ1297" s="281" t="e">
        <f t="shared" si="383"/>
        <v>#N/A</v>
      </c>
    </row>
    <row r="1298" spans="1:36" ht="19.5" hidden="1" customHeight="1" outlineLevel="2">
      <c r="A1298" s="45" t="s">
        <v>3332</v>
      </c>
      <c r="B1298" s="121" t="s">
        <v>1488</v>
      </c>
      <c r="C1298" s="41">
        <f t="shared" si="373"/>
        <v>0</v>
      </c>
      <c r="D1298" s="41">
        <f t="shared" si="373"/>
        <v>0</v>
      </c>
      <c r="E1298" s="41">
        <f t="shared" si="373"/>
        <v>0</v>
      </c>
      <c r="F1298" s="41">
        <f t="shared" si="374"/>
        <v>0</v>
      </c>
      <c r="G1298" s="41">
        <f t="shared" si="375"/>
        <v>0</v>
      </c>
      <c r="H1298" s="130">
        <f t="shared" si="376"/>
        <v>0</v>
      </c>
      <c r="I1298" s="41">
        <v>0</v>
      </c>
      <c r="J1298" s="41"/>
      <c r="K1298" s="41">
        <f t="shared" si="384"/>
        <v>0</v>
      </c>
      <c r="L1298" s="41">
        <f t="shared" si="372"/>
        <v>0</v>
      </c>
      <c r="M1298" s="41">
        <f t="shared" si="377"/>
        <v>0</v>
      </c>
      <c r="N1298" s="130">
        <f t="shared" si="378"/>
        <v>0</v>
      </c>
      <c r="O1298" s="41"/>
      <c r="P1298" s="41"/>
      <c r="Q1298" s="41"/>
      <c r="R1298" s="41"/>
      <c r="S1298" s="41">
        <f t="shared" si="379"/>
        <v>0</v>
      </c>
      <c r="T1298" s="130">
        <f t="shared" si="380"/>
        <v>0</v>
      </c>
      <c r="U1298" s="41"/>
      <c r="V1298" s="41"/>
      <c r="W1298" s="41"/>
      <c r="X1298" s="41"/>
      <c r="Y1298" s="41">
        <f t="shared" si="381"/>
        <v>0</v>
      </c>
      <c r="Z1298" s="130">
        <f t="shared" si="382"/>
        <v>0</v>
      </c>
      <c r="AE1298" s="41"/>
      <c r="AF1298" s="41"/>
      <c r="AG1298" s="41"/>
      <c r="AH1298" s="41"/>
      <c r="AJ1298" s="281" t="e">
        <f t="shared" si="383"/>
        <v>#N/A</v>
      </c>
    </row>
    <row r="1299" spans="1:36" ht="19.5" hidden="1" customHeight="1" outlineLevel="2">
      <c r="A1299" s="45" t="s">
        <v>3333</v>
      </c>
      <c r="B1299" s="121" t="s">
        <v>1489</v>
      </c>
      <c r="C1299" s="41">
        <f t="shared" si="373"/>
        <v>0</v>
      </c>
      <c r="D1299" s="41">
        <f t="shared" si="373"/>
        <v>0</v>
      </c>
      <c r="E1299" s="41">
        <f t="shared" si="373"/>
        <v>0</v>
      </c>
      <c r="F1299" s="41">
        <f t="shared" si="374"/>
        <v>0</v>
      </c>
      <c r="G1299" s="41">
        <f t="shared" si="375"/>
        <v>0</v>
      </c>
      <c r="H1299" s="130">
        <f t="shared" si="376"/>
        <v>0</v>
      </c>
      <c r="I1299" s="41">
        <v>0</v>
      </c>
      <c r="J1299" s="41"/>
      <c r="K1299" s="41">
        <f t="shared" si="384"/>
        <v>0</v>
      </c>
      <c r="L1299" s="41">
        <f t="shared" si="372"/>
        <v>0</v>
      </c>
      <c r="M1299" s="41">
        <f t="shared" si="377"/>
        <v>0</v>
      </c>
      <c r="N1299" s="130">
        <f t="shared" si="378"/>
        <v>0</v>
      </c>
      <c r="O1299" s="41"/>
      <c r="P1299" s="41"/>
      <c r="Q1299" s="41"/>
      <c r="R1299" s="41"/>
      <c r="S1299" s="41">
        <f t="shared" si="379"/>
        <v>0</v>
      </c>
      <c r="T1299" s="130">
        <f t="shared" si="380"/>
        <v>0</v>
      </c>
      <c r="U1299" s="41"/>
      <c r="V1299" s="41"/>
      <c r="W1299" s="41"/>
      <c r="X1299" s="41"/>
      <c r="Y1299" s="41">
        <f t="shared" si="381"/>
        <v>0</v>
      </c>
      <c r="Z1299" s="130">
        <f t="shared" si="382"/>
        <v>0</v>
      </c>
      <c r="AE1299" s="41"/>
      <c r="AF1299" s="41"/>
      <c r="AG1299" s="41"/>
      <c r="AH1299" s="41"/>
      <c r="AJ1299" s="281" t="e">
        <f t="shared" si="383"/>
        <v>#N/A</v>
      </c>
    </row>
    <row r="1300" spans="1:36" ht="19.5" customHeight="1">
      <c r="A1300" s="39" t="s">
        <v>3334</v>
      </c>
      <c r="B1300" s="121" t="s">
        <v>1490</v>
      </c>
      <c r="C1300" s="40">
        <f t="shared" si="373"/>
        <v>6200</v>
      </c>
      <c r="D1300" s="40">
        <f t="shared" si="373"/>
        <v>0</v>
      </c>
      <c r="E1300" s="40">
        <f t="shared" si="373"/>
        <v>0</v>
      </c>
      <c r="F1300" s="40">
        <f t="shared" si="374"/>
        <v>6200</v>
      </c>
      <c r="G1300" s="40">
        <f t="shared" si="375"/>
        <v>0</v>
      </c>
      <c r="H1300" s="129">
        <f t="shared" si="376"/>
        <v>0</v>
      </c>
      <c r="I1300" s="40">
        <v>4600</v>
      </c>
      <c r="J1300" s="40"/>
      <c r="K1300" s="40"/>
      <c r="L1300" s="40">
        <v>4600</v>
      </c>
      <c r="M1300" s="40">
        <f t="shared" si="377"/>
        <v>0</v>
      </c>
      <c r="N1300" s="129">
        <f t="shared" si="378"/>
        <v>0</v>
      </c>
      <c r="O1300" s="40">
        <v>600</v>
      </c>
      <c r="P1300" s="40"/>
      <c r="Q1300" s="40"/>
      <c r="R1300" s="40">
        <v>600</v>
      </c>
      <c r="S1300" s="40">
        <f t="shared" si="379"/>
        <v>0</v>
      </c>
      <c r="T1300" s="129">
        <f t="shared" si="380"/>
        <v>0</v>
      </c>
      <c r="U1300" s="40">
        <v>1000</v>
      </c>
      <c r="V1300" s="40"/>
      <c r="W1300" s="40"/>
      <c r="X1300" s="40">
        <v>1000</v>
      </c>
      <c r="Y1300" s="40">
        <f t="shared" si="381"/>
        <v>0</v>
      </c>
      <c r="Z1300" s="129">
        <f t="shared" si="382"/>
        <v>0</v>
      </c>
      <c r="AE1300" s="40"/>
      <c r="AF1300" s="40"/>
      <c r="AG1300" s="40"/>
      <c r="AH1300" s="40"/>
      <c r="AJ1300" s="281" t="e">
        <f t="shared" si="383"/>
        <v>#N/A</v>
      </c>
    </row>
    <row r="1301" spans="1:36" ht="19.5" customHeight="1" collapsed="1">
      <c r="A1301" s="39" t="s">
        <v>3335</v>
      </c>
      <c r="B1301" s="121" t="s">
        <v>1491</v>
      </c>
      <c r="C1301" s="40">
        <f t="shared" si="373"/>
        <v>41152</v>
      </c>
      <c r="D1301" s="40">
        <f t="shared" si="373"/>
        <v>0</v>
      </c>
      <c r="E1301" s="40">
        <f t="shared" si="373"/>
        <v>-350</v>
      </c>
      <c r="F1301" s="40">
        <f t="shared" si="374"/>
        <v>40802</v>
      </c>
      <c r="G1301" s="40">
        <f t="shared" si="375"/>
        <v>-350</v>
      </c>
      <c r="H1301" s="129">
        <f t="shared" si="376"/>
        <v>-0.85050544323483668</v>
      </c>
      <c r="I1301" s="40">
        <f>SUM(I1302:I1303)</f>
        <v>32270</v>
      </c>
      <c r="J1301" s="40">
        <f>SUM(J1302:J1303)</f>
        <v>0</v>
      </c>
      <c r="K1301" s="40">
        <f>SUM(K1302:K1303)</f>
        <v>-250</v>
      </c>
      <c r="L1301" s="40">
        <f>SUM(L1302:L1303)</f>
        <v>32020</v>
      </c>
      <c r="M1301" s="40">
        <f t="shared" si="377"/>
        <v>-250</v>
      </c>
      <c r="N1301" s="129">
        <f t="shared" si="378"/>
        <v>-0.77471335605825842</v>
      </c>
      <c r="O1301" s="40">
        <f>SUM(O1302:O1303)</f>
        <v>3760</v>
      </c>
      <c r="P1301" s="40">
        <f>SUM(P1302:P1303)</f>
        <v>0</v>
      </c>
      <c r="Q1301" s="40">
        <f>SUM(Q1302:Q1303)</f>
        <v>0</v>
      </c>
      <c r="R1301" s="40">
        <f>SUM(R1302:R1303)</f>
        <v>3760</v>
      </c>
      <c r="S1301" s="40">
        <f t="shared" si="379"/>
        <v>0</v>
      </c>
      <c r="T1301" s="129">
        <f t="shared" si="380"/>
        <v>0</v>
      </c>
      <c r="U1301" s="40">
        <f>SUM(U1302:U1303)</f>
        <v>5122</v>
      </c>
      <c r="V1301" s="40">
        <f>SUM(V1302:V1303)</f>
        <v>0</v>
      </c>
      <c r="W1301" s="40">
        <f>SUM(W1302:W1303)</f>
        <v>-100</v>
      </c>
      <c r="X1301" s="40">
        <f>SUM(X1302:X1303)</f>
        <v>5022</v>
      </c>
      <c r="Y1301" s="40">
        <f t="shared" si="381"/>
        <v>-100</v>
      </c>
      <c r="Z1301" s="129">
        <f t="shared" si="382"/>
        <v>-1.9523623584537291</v>
      </c>
      <c r="AE1301" s="40">
        <f>SUM(AE1302:AE1303)</f>
        <v>0</v>
      </c>
      <c r="AF1301" s="40">
        <f>SUM(AF1302:AF1303)</f>
        <v>-250</v>
      </c>
      <c r="AG1301" s="40">
        <f>SUM(AG1302:AG1303)</f>
        <v>0</v>
      </c>
      <c r="AH1301" s="40">
        <f>SUM(AH1302:AH1303)</f>
        <v>0</v>
      </c>
      <c r="AJ1301" s="281" t="e">
        <f t="shared" si="383"/>
        <v>#N/A</v>
      </c>
    </row>
    <row r="1302" spans="1:36" ht="19.5" hidden="1" customHeight="1" outlineLevel="1">
      <c r="A1302" s="45" t="s">
        <v>3336</v>
      </c>
      <c r="B1302" s="121" t="s">
        <v>1492</v>
      </c>
      <c r="C1302" s="41">
        <f t="shared" si="373"/>
        <v>3000</v>
      </c>
      <c r="D1302" s="41">
        <f t="shared" si="373"/>
        <v>0</v>
      </c>
      <c r="E1302" s="41">
        <f t="shared" si="373"/>
        <v>0</v>
      </c>
      <c r="F1302" s="41">
        <f t="shared" si="374"/>
        <v>3000</v>
      </c>
      <c r="G1302" s="41">
        <f t="shared" si="375"/>
        <v>0</v>
      </c>
      <c r="H1302" s="130">
        <f t="shared" si="376"/>
        <v>0</v>
      </c>
      <c r="I1302" s="41">
        <v>3000</v>
      </c>
      <c r="J1302" s="41"/>
      <c r="K1302" s="41">
        <f t="shared" ref="K1302:K1303" si="385">SUM(AE1302:AH1302)</f>
        <v>0</v>
      </c>
      <c r="L1302" s="41">
        <f t="shared" si="372"/>
        <v>3000</v>
      </c>
      <c r="M1302" s="41">
        <f t="shared" si="377"/>
        <v>0</v>
      </c>
      <c r="N1302" s="130">
        <f t="shared" si="378"/>
        <v>0</v>
      </c>
      <c r="O1302" s="41"/>
      <c r="P1302" s="41"/>
      <c r="Q1302" s="41"/>
      <c r="R1302" s="41"/>
      <c r="S1302" s="41">
        <f t="shared" si="379"/>
        <v>0</v>
      </c>
      <c r="T1302" s="130">
        <f t="shared" si="380"/>
        <v>0</v>
      </c>
      <c r="U1302" s="41">
        <v>0</v>
      </c>
      <c r="V1302" s="41"/>
      <c r="W1302" s="41"/>
      <c r="X1302" s="41">
        <v>0</v>
      </c>
      <c r="Y1302" s="41">
        <f t="shared" si="381"/>
        <v>0</v>
      </c>
      <c r="Z1302" s="130">
        <f t="shared" si="382"/>
        <v>0</v>
      </c>
      <c r="AE1302" s="41"/>
      <c r="AF1302" s="41"/>
      <c r="AG1302" s="41"/>
      <c r="AH1302" s="41"/>
      <c r="AJ1302" s="281" t="e">
        <f t="shared" si="383"/>
        <v>#N/A</v>
      </c>
    </row>
    <row r="1303" spans="1:36" ht="19.5" hidden="1" customHeight="1" outlineLevel="1">
      <c r="A1303" s="45" t="s">
        <v>3337</v>
      </c>
      <c r="B1303" s="121" t="s">
        <v>1493</v>
      </c>
      <c r="C1303" s="41">
        <f t="shared" si="373"/>
        <v>38152</v>
      </c>
      <c r="D1303" s="41">
        <f t="shared" si="373"/>
        <v>0</v>
      </c>
      <c r="E1303" s="41">
        <f t="shared" si="373"/>
        <v>-350</v>
      </c>
      <c r="F1303" s="41">
        <f t="shared" si="374"/>
        <v>37802</v>
      </c>
      <c r="G1303" s="51">
        <f t="shared" si="375"/>
        <v>-350</v>
      </c>
      <c r="H1303" s="132">
        <f t="shared" si="376"/>
        <v>-0.91738309918221839</v>
      </c>
      <c r="I1303" s="51">
        <f>29703-433</f>
        <v>29270</v>
      </c>
      <c r="J1303" s="41"/>
      <c r="K1303" s="41">
        <f t="shared" si="385"/>
        <v>-250</v>
      </c>
      <c r="L1303" s="51">
        <f t="shared" si="372"/>
        <v>29020</v>
      </c>
      <c r="M1303" s="51">
        <f t="shared" si="377"/>
        <v>-250</v>
      </c>
      <c r="N1303" s="132">
        <f t="shared" si="378"/>
        <v>-0.8541168431841476</v>
      </c>
      <c r="O1303" s="41">
        <v>3760</v>
      </c>
      <c r="P1303" s="41"/>
      <c r="Q1303" s="41"/>
      <c r="R1303" s="41">
        <v>3760</v>
      </c>
      <c r="S1303" s="51">
        <f t="shared" si="379"/>
        <v>0</v>
      </c>
      <c r="T1303" s="132">
        <f t="shared" si="380"/>
        <v>0</v>
      </c>
      <c r="U1303" s="41">
        <v>5122</v>
      </c>
      <c r="V1303" s="41"/>
      <c r="W1303" s="41">
        <v>-100</v>
      </c>
      <c r="X1303" s="41">
        <v>5022</v>
      </c>
      <c r="Y1303" s="51">
        <f t="shared" si="381"/>
        <v>-100</v>
      </c>
      <c r="Z1303" s="132">
        <f t="shared" si="382"/>
        <v>-1.9523623584537291</v>
      </c>
      <c r="AE1303" s="41"/>
      <c r="AF1303" s="41">
        <f>3500-3750</f>
        <v>-250</v>
      </c>
      <c r="AG1303" s="41"/>
      <c r="AH1303" s="41"/>
      <c r="AJ1303" s="281" t="e">
        <f t="shared" si="383"/>
        <v>#N/A</v>
      </c>
    </row>
    <row r="1304" spans="1:36" ht="19.5" customHeight="1" collapsed="1">
      <c r="A1304" s="39" t="s">
        <v>3338</v>
      </c>
      <c r="B1304" s="121" t="s">
        <v>1494</v>
      </c>
      <c r="C1304" s="40">
        <f t="shared" si="373"/>
        <v>500</v>
      </c>
      <c r="D1304" s="40">
        <f t="shared" si="373"/>
        <v>0</v>
      </c>
      <c r="E1304" s="40">
        <f t="shared" si="373"/>
        <v>26002</v>
      </c>
      <c r="F1304" s="40">
        <f t="shared" si="374"/>
        <v>26502</v>
      </c>
      <c r="G1304" s="40">
        <f t="shared" si="375"/>
        <v>26002</v>
      </c>
      <c r="H1304" s="129">
        <f t="shared" si="376"/>
        <v>5200.3999999999996</v>
      </c>
      <c r="I1304" s="40">
        <f>I1305</f>
        <v>0</v>
      </c>
      <c r="J1304" s="40">
        <f>J1305</f>
        <v>0</v>
      </c>
      <c r="K1304" s="40">
        <f>K1305</f>
        <v>26002</v>
      </c>
      <c r="L1304" s="40">
        <f>L1305</f>
        <v>26002</v>
      </c>
      <c r="M1304" s="40">
        <f t="shared" si="377"/>
        <v>26002</v>
      </c>
      <c r="N1304" s="129">
        <f t="shared" si="378"/>
        <v>0</v>
      </c>
      <c r="O1304" s="40">
        <f>O1305</f>
        <v>0</v>
      </c>
      <c r="P1304" s="40">
        <f>P1305</f>
        <v>0</v>
      </c>
      <c r="Q1304" s="40">
        <f>Q1305</f>
        <v>0</v>
      </c>
      <c r="R1304" s="40">
        <f>R1305</f>
        <v>0</v>
      </c>
      <c r="S1304" s="40">
        <f t="shared" si="379"/>
        <v>0</v>
      </c>
      <c r="T1304" s="129">
        <f t="shared" si="380"/>
        <v>0</v>
      </c>
      <c r="U1304" s="40">
        <f>U1305</f>
        <v>500</v>
      </c>
      <c r="V1304" s="40">
        <f>V1305</f>
        <v>0</v>
      </c>
      <c r="W1304" s="40">
        <f>W1305</f>
        <v>0</v>
      </c>
      <c r="X1304" s="40">
        <f>X1305</f>
        <v>500</v>
      </c>
      <c r="Y1304" s="40">
        <f t="shared" si="381"/>
        <v>0</v>
      </c>
      <c r="Z1304" s="129">
        <f t="shared" si="382"/>
        <v>0</v>
      </c>
      <c r="AE1304" s="40">
        <f>AE1305</f>
        <v>0</v>
      </c>
      <c r="AF1304" s="40">
        <f>AF1305</f>
        <v>26002</v>
      </c>
      <c r="AG1304" s="40">
        <f>AG1305</f>
        <v>0</v>
      </c>
      <c r="AH1304" s="40">
        <f>AH1305</f>
        <v>0</v>
      </c>
      <c r="AJ1304" s="281" t="e">
        <f t="shared" si="383"/>
        <v>#N/A</v>
      </c>
    </row>
    <row r="1305" spans="1:36" ht="19.5" hidden="1" customHeight="1" outlineLevel="1" collapsed="1">
      <c r="A1305" s="43" t="s">
        <v>3339</v>
      </c>
      <c r="B1305" s="121" t="s">
        <v>1495</v>
      </c>
      <c r="C1305" s="44">
        <f t="shared" si="373"/>
        <v>500</v>
      </c>
      <c r="D1305" s="44">
        <f t="shared" si="373"/>
        <v>0</v>
      </c>
      <c r="E1305" s="44">
        <f t="shared" si="373"/>
        <v>26002</v>
      </c>
      <c r="F1305" s="44">
        <f t="shared" si="374"/>
        <v>26502</v>
      </c>
      <c r="G1305" s="44">
        <f t="shared" si="375"/>
        <v>26002</v>
      </c>
      <c r="H1305" s="131">
        <f t="shared" si="376"/>
        <v>5200.3999999999996</v>
      </c>
      <c r="I1305" s="44">
        <f>SUM(I1306:I1309)</f>
        <v>0</v>
      </c>
      <c r="J1305" s="44">
        <f>SUM(J1306:J1309)</f>
        <v>0</v>
      </c>
      <c r="K1305" s="44">
        <f>SUM(K1306:K1309)</f>
        <v>26002</v>
      </c>
      <c r="L1305" s="44">
        <f t="shared" si="372"/>
        <v>26002</v>
      </c>
      <c r="M1305" s="44">
        <f t="shared" si="377"/>
        <v>26002</v>
      </c>
      <c r="N1305" s="131">
        <f t="shared" si="378"/>
        <v>0</v>
      </c>
      <c r="O1305" s="44">
        <f>SUM(O1306:O1309)</f>
        <v>0</v>
      </c>
      <c r="P1305" s="44">
        <f>SUM(P1306:P1309)</f>
        <v>0</v>
      </c>
      <c r="Q1305" s="44">
        <f>SUM(Q1306:Q1309)</f>
        <v>0</v>
      </c>
      <c r="R1305" s="44">
        <f>SUM(R1306:R1309)</f>
        <v>0</v>
      </c>
      <c r="S1305" s="44">
        <f t="shared" si="379"/>
        <v>0</v>
      </c>
      <c r="T1305" s="131">
        <f t="shared" si="380"/>
        <v>0</v>
      </c>
      <c r="U1305" s="44">
        <f>SUM(U1306:U1309)</f>
        <v>500</v>
      </c>
      <c r="V1305" s="44">
        <f>SUM(V1306:V1309)</f>
        <v>0</v>
      </c>
      <c r="W1305" s="44">
        <f>SUM(W1306:W1309)</f>
        <v>0</v>
      </c>
      <c r="X1305" s="44">
        <f>SUM(X1306:X1309)</f>
        <v>500</v>
      </c>
      <c r="Y1305" s="44">
        <f t="shared" si="381"/>
        <v>0</v>
      </c>
      <c r="Z1305" s="131">
        <f t="shared" si="382"/>
        <v>0</v>
      </c>
      <c r="AE1305" s="44">
        <f>SUM(AE1306:AE1309)</f>
        <v>0</v>
      </c>
      <c r="AF1305" s="44">
        <f>SUM(AF1306:AF1309)</f>
        <v>26002</v>
      </c>
      <c r="AG1305" s="44">
        <f>SUM(AG1306:AG1309)</f>
        <v>0</v>
      </c>
      <c r="AH1305" s="44">
        <f>SUM(AH1306:AH1309)</f>
        <v>0</v>
      </c>
      <c r="AJ1305" s="281" t="e">
        <f t="shared" si="383"/>
        <v>#N/A</v>
      </c>
    </row>
    <row r="1306" spans="1:36" ht="19.5" hidden="1" customHeight="1" outlineLevel="2">
      <c r="A1306" s="45" t="s">
        <v>2097</v>
      </c>
      <c r="B1306" s="121" t="s">
        <v>1496</v>
      </c>
      <c r="C1306" s="41">
        <f t="shared" si="373"/>
        <v>0</v>
      </c>
      <c r="D1306" s="41">
        <f t="shared" si="373"/>
        <v>0</v>
      </c>
      <c r="E1306" s="41">
        <f t="shared" si="373"/>
        <v>26002</v>
      </c>
      <c r="F1306" s="41">
        <f t="shared" si="374"/>
        <v>26002</v>
      </c>
      <c r="G1306" s="41">
        <f t="shared" si="375"/>
        <v>26002</v>
      </c>
      <c r="H1306" s="130">
        <f t="shared" si="376"/>
        <v>0</v>
      </c>
      <c r="I1306" s="41"/>
      <c r="J1306" s="41"/>
      <c r="K1306" s="41">
        <f t="shared" ref="K1306:K1309" si="386">SUM(AE1306:AH1306)</f>
        <v>26002</v>
      </c>
      <c r="L1306" s="41">
        <f t="shared" si="372"/>
        <v>26002</v>
      </c>
      <c r="M1306" s="41">
        <f t="shared" si="377"/>
        <v>26002</v>
      </c>
      <c r="N1306" s="130">
        <f t="shared" si="378"/>
        <v>0</v>
      </c>
      <c r="O1306" s="41"/>
      <c r="P1306" s="41"/>
      <c r="Q1306" s="41"/>
      <c r="R1306" s="41"/>
      <c r="S1306" s="41">
        <f t="shared" si="379"/>
        <v>0</v>
      </c>
      <c r="T1306" s="130">
        <f t="shared" si="380"/>
        <v>0</v>
      </c>
      <c r="U1306" s="41">
        <v>0</v>
      </c>
      <c r="V1306" s="41"/>
      <c r="W1306" s="41"/>
      <c r="X1306" s="41">
        <v>0</v>
      </c>
      <c r="Y1306" s="41">
        <f t="shared" si="381"/>
        <v>0</v>
      </c>
      <c r="Z1306" s="130">
        <f t="shared" si="382"/>
        <v>0</v>
      </c>
      <c r="AE1306" s="41"/>
      <c r="AF1306" s="41">
        <v>26002</v>
      </c>
      <c r="AG1306" s="41"/>
      <c r="AH1306" s="41"/>
      <c r="AJ1306" s="281" t="e">
        <f t="shared" si="383"/>
        <v>#N/A</v>
      </c>
    </row>
    <row r="1307" spans="1:36" ht="19.5" hidden="1" customHeight="1" outlineLevel="2">
      <c r="A1307" s="45" t="s">
        <v>3340</v>
      </c>
      <c r="B1307" s="121" t="s">
        <v>1497</v>
      </c>
      <c r="C1307" s="41">
        <f t="shared" si="373"/>
        <v>0</v>
      </c>
      <c r="D1307" s="41">
        <f t="shared" si="373"/>
        <v>0</v>
      </c>
      <c r="E1307" s="41">
        <f t="shared" si="373"/>
        <v>0</v>
      </c>
      <c r="F1307" s="41">
        <f t="shared" si="374"/>
        <v>0</v>
      </c>
      <c r="G1307" s="41">
        <f t="shared" si="375"/>
        <v>0</v>
      </c>
      <c r="H1307" s="130">
        <f t="shared" si="376"/>
        <v>0</v>
      </c>
      <c r="I1307" s="41">
        <v>0</v>
      </c>
      <c r="J1307" s="41"/>
      <c r="K1307" s="41">
        <f t="shared" si="386"/>
        <v>0</v>
      </c>
      <c r="L1307" s="41">
        <f t="shared" si="372"/>
        <v>0</v>
      </c>
      <c r="M1307" s="41">
        <f t="shared" si="377"/>
        <v>0</v>
      </c>
      <c r="N1307" s="130">
        <f t="shared" si="378"/>
        <v>0</v>
      </c>
      <c r="O1307" s="41"/>
      <c r="P1307" s="41"/>
      <c r="Q1307" s="41"/>
      <c r="R1307" s="41"/>
      <c r="S1307" s="41">
        <f t="shared" si="379"/>
        <v>0</v>
      </c>
      <c r="T1307" s="130">
        <f t="shared" si="380"/>
        <v>0</v>
      </c>
      <c r="U1307" s="41">
        <v>0</v>
      </c>
      <c r="V1307" s="41"/>
      <c r="W1307" s="41"/>
      <c r="X1307" s="41">
        <v>0</v>
      </c>
      <c r="Y1307" s="41">
        <f t="shared" si="381"/>
        <v>0</v>
      </c>
      <c r="Z1307" s="130">
        <f t="shared" si="382"/>
        <v>0</v>
      </c>
      <c r="AE1307" s="41"/>
      <c r="AF1307" s="41"/>
      <c r="AG1307" s="41"/>
      <c r="AH1307" s="41"/>
      <c r="AJ1307" s="281" t="e">
        <f t="shared" si="383"/>
        <v>#N/A</v>
      </c>
    </row>
    <row r="1308" spans="1:36" ht="19.5" hidden="1" customHeight="1" outlineLevel="2">
      <c r="A1308" s="45" t="s">
        <v>3341</v>
      </c>
      <c r="B1308" s="121" t="s">
        <v>1498</v>
      </c>
      <c r="C1308" s="41">
        <f t="shared" si="373"/>
        <v>0</v>
      </c>
      <c r="D1308" s="41">
        <f t="shared" si="373"/>
        <v>0</v>
      </c>
      <c r="E1308" s="41">
        <f t="shared" si="373"/>
        <v>0</v>
      </c>
      <c r="F1308" s="41">
        <f t="shared" si="374"/>
        <v>0</v>
      </c>
      <c r="G1308" s="41">
        <f t="shared" si="375"/>
        <v>0</v>
      </c>
      <c r="H1308" s="130">
        <f t="shared" si="376"/>
        <v>0</v>
      </c>
      <c r="I1308" s="41">
        <v>0</v>
      </c>
      <c r="J1308" s="41"/>
      <c r="K1308" s="41">
        <f t="shared" si="386"/>
        <v>0</v>
      </c>
      <c r="L1308" s="41">
        <f t="shared" si="372"/>
        <v>0</v>
      </c>
      <c r="M1308" s="41">
        <f t="shared" si="377"/>
        <v>0</v>
      </c>
      <c r="N1308" s="130">
        <f t="shared" si="378"/>
        <v>0</v>
      </c>
      <c r="O1308" s="41"/>
      <c r="P1308" s="41"/>
      <c r="Q1308" s="41"/>
      <c r="R1308" s="41"/>
      <c r="S1308" s="41">
        <f t="shared" si="379"/>
        <v>0</v>
      </c>
      <c r="T1308" s="130">
        <f t="shared" si="380"/>
        <v>0</v>
      </c>
      <c r="U1308" s="41">
        <v>0</v>
      </c>
      <c r="V1308" s="41"/>
      <c r="W1308" s="41"/>
      <c r="X1308" s="41">
        <v>0</v>
      </c>
      <c r="Y1308" s="41">
        <f t="shared" si="381"/>
        <v>0</v>
      </c>
      <c r="Z1308" s="130">
        <f t="shared" si="382"/>
        <v>0</v>
      </c>
      <c r="AE1308" s="41"/>
      <c r="AF1308" s="41"/>
      <c r="AG1308" s="41"/>
      <c r="AH1308" s="41"/>
      <c r="AJ1308" s="281" t="e">
        <f t="shared" si="383"/>
        <v>#N/A</v>
      </c>
    </row>
    <row r="1309" spans="1:36" ht="19.5" hidden="1" customHeight="1" outlineLevel="2">
      <c r="A1309" s="45" t="s">
        <v>3342</v>
      </c>
      <c r="B1309" s="121" t="s">
        <v>1499</v>
      </c>
      <c r="C1309" s="41">
        <f t="shared" si="373"/>
        <v>500</v>
      </c>
      <c r="D1309" s="41">
        <f t="shared" si="373"/>
        <v>0</v>
      </c>
      <c r="E1309" s="41">
        <f t="shared" si="373"/>
        <v>0</v>
      </c>
      <c r="F1309" s="41">
        <f t="shared" si="374"/>
        <v>500</v>
      </c>
      <c r="G1309" s="41">
        <f t="shared" si="375"/>
        <v>0</v>
      </c>
      <c r="H1309" s="130">
        <f t="shared" si="376"/>
        <v>0</v>
      </c>
      <c r="I1309" s="41">
        <v>0</v>
      </c>
      <c r="J1309" s="41"/>
      <c r="K1309" s="41">
        <f t="shared" si="386"/>
        <v>0</v>
      </c>
      <c r="L1309" s="41">
        <f t="shared" si="372"/>
        <v>0</v>
      </c>
      <c r="M1309" s="41">
        <f t="shared" si="377"/>
        <v>0</v>
      </c>
      <c r="N1309" s="130">
        <f t="shared" si="378"/>
        <v>0</v>
      </c>
      <c r="O1309" s="41"/>
      <c r="P1309" s="41"/>
      <c r="Q1309" s="41"/>
      <c r="R1309" s="41"/>
      <c r="S1309" s="41">
        <f t="shared" si="379"/>
        <v>0</v>
      </c>
      <c r="T1309" s="130">
        <f t="shared" si="380"/>
        <v>0</v>
      </c>
      <c r="U1309" s="41">
        <v>500</v>
      </c>
      <c r="V1309" s="41"/>
      <c r="W1309" s="41"/>
      <c r="X1309" s="41">
        <v>500</v>
      </c>
      <c r="Y1309" s="41">
        <f t="shared" si="381"/>
        <v>0</v>
      </c>
      <c r="Z1309" s="130">
        <f t="shared" si="382"/>
        <v>0</v>
      </c>
      <c r="AE1309" s="41"/>
      <c r="AF1309" s="41"/>
      <c r="AG1309" s="41"/>
      <c r="AH1309" s="41"/>
      <c r="AJ1309" s="281" t="e">
        <f t="shared" si="383"/>
        <v>#N/A</v>
      </c>
    </row>
    <row r="1310" spans="1:36" ht="19.5" customHeight="1" collapsed="1">
      <c r="A1310" s="39" t="s">
        <v>3343</v>
      </c>
      <c r="B1310" s="121" t="s">
        <v>1500</v>
      </c>
      <c r="C1310" s="40">
        <f t="shared" si="373"/>
        <v>0</v>
      </c>
      <c r="D1310" s="40">
        <f t="shared" si="373"/>
        <v>0</v>
      </c>
      <c r="E1310" s="40">
        <f t="shared" si="373"/>
        <v>87</v>
      </c>
      <c r="F1310" s="40">
        <f t="shared" si="374"/>
        <v>87</v>
      </c>
      <c r="G1310" s="40">
        <f t="shared" si="375"/>
        <v>87</v>
      </c>
      <c r="H1310" s="129">
        <f t="shared" si="376"/>
        <v>0</v>
      </c>
      <c r="I1310" s="40">
        <f>I1311</f>
        <v>0</v>
      </c>
      <c r="J1310" s="40">
        <f>J1311</f>
        <v>0</v>
      </c>
      <c r="K1310" s="40">
        <f>K1311</f>
        <v>87</v>
      </c>
      <c r="L1310" s="40">
        <f>L1311</f>
        <v>87</v>
      </c>
      <c r="M1310" s="40">
        <f t="shared" si="377"/>
        <v>87</v>
      </c>
      <c r="N1310" s="129">
        <f t="shared" si="378"/>
        <v>0</v>
      </c>
      <c r="O1310" s="40">
        <f>O1311</f>
        <v>0</v>
      </c>
      <c r="P1310" s="40">
        <f>P1311</f>
        <v>0</v>
      </c>
      <c r="Q1310" s="40">
        <f>Q1311</f>
        <v>0</v>
      </c>
      <c r="R1310" s="40">
        <f>R1311</f>
        <v>0</v>
      </c>
      <c r="S1310" s="40">
        <f t="shared" si="379"/>
        <v>0</v>
      </c>
      <c r="T1310" s="129">
        <f t="shared" si="380"/>
        <v>0</v>
      </c>
      <c r="U1310" s="40">
        <f>U1311</f>
        <v>0</v>
      </c>
      <c r="V1310" s="40">
        <f>V1311</f>
        <v>0</v>
      </c>
      <c r="W1310" s="40">
        <f>W1311</f>
        <v>0</v>
      </c>
      <c r="X1310" s="40">
        <f>X1311</f>
        <v>0</v>
      </c>
      <c r="Y1310" s="40">
        <f t="shared" si="381"/>
        <v>0</v>
      </c>
      <c r="Z1310" s="129">
        <f t="shared" si="382"/>
        <v>0</v>
      </c>
      <c r="AE1310" s="40">
        <f>AE1311</f>
        <v>0</v>
      </c>
      <c r="AF1310" s="40">
        <f>AF1311</f>
        <v>87</v>
      </c>
      <c r="AG1310" s="40">
        <f>AG1311</f>
        <v>0</v>
      </c>
      <c r="AH1310" s="40">
        <f>AH1311</f>
        <v>0</v>
      </c>
      <c r="AJ1310" s="281" t="e">
        <f t="shared" si="383"/>
        <v>#N/A</v>
      </c>
    </row>
    <row r="1311" spans="1:36" ht="19.5" hidden="1" customHeight="1" outlineLevel="1">
      <c r="A1311" s="45" t="s">
        <v>3344</v>
      </c>
      <c r="B1311" s="121" t="s">
        <v>1501</v>
      </c>
      <c r="C1311" s="41">
        <f t="shared" si="373"/>
        <v>0</v>
      </c>
      <c r="D1311" s="41">
        <f t="shared" ref="D1311" si="387">J1311+P1311+V1311</f>
        <v>0</v>
      </c>
      <c r="E1311" s="41">
        <f t="shared" ref="E1311" si="388">K1311+Q1311+W1311</f>
        <v>87</v>
      </c>
      <c r="F1311" s="41">
        <f t="shared" si="374"/>
        <v>87</v>
      </c>
      <c r="G1311" s="41">
        <f t="shared" si="375"/>
        <v>87</v>
      </c>
      <c r="H1311" s="130">
        <f t="shared" si="376"/>
        <v>0</v>
      </c>
      <c r="I1311" s="41">
        <v>0</v>
      </c>
      <c r="J1311" s="41">
        <v>0</v>
      </c>
      <c r="K1311" s="41">
        <f t="shared" ref="K1311" si="389">SUM(AE1311:AH1311)</f>
        <v>87</v>
      </c>
      <c r="L1311" s="41">
        <f t="shared" si="372"/>
        <v>87</v>
      </c>
      <c r="M1311" s="41">
        <f t="shared" si="377"/>
        <v>87</v>
      </c>
      <c r="N1311" s="130">
        <f t="shared" si="378"/>
        <v>0</v>
      </c>
      <c r="O1311" s="41">
        <v>0</v>
      </c>
      <c r="P1311" s="41">
        <v>0</v>
      </c>
      <c r="Q1311" s="41">
        <v>0</v>
      </c>
      <c r="R1311" s="41">
        <v>0</v>
      </c>
      <c r="S1311" s="41">
        <f t="shared" si="379"/>
        <v>0</v>
      </c>
      <c r="T1311" s="130">
        <f t="shared" si="380"/>
        <v>0</v>
      </c>
      <c r="U1311" s="41">
        <v>0</v>
      </c>
      <c r="V1311" s="41">
        <v>0</v>
      </c>
      <c r="W1311" s="41">
        <v>0</v>
      </c>
      <c r="X1311" s="41">
        <v>0</v>
      </c>
      <c r="Y1311" s="41">
        <f t="shared" si="381"/>
        <v>0</v>
      </c>
      <c r="Z1311" s="130">
        <f t="shared" si="382"/>
        <v>0</v>
      </c>
      <c r="AE1311" s="41">
        <v>0</v>
      </c>
      <c r="AF1311" s="41">
        <v>87</v>
      </c>
      <c r="AG1311" s="41">
        <v>0</v>
      </c>
      <c r="AH1311" s="41">
        <v>0</v>
      </c>
      <c r="AJ1311" s="281" t="e">
        <f t="shared" si="383"/>
        <v>#N/A</v>
      </c>
    </row>
    <row r="1312" spans="1:36" ht="19.5" customHeight="1">
      <c r="A1312" s="52"/>
      <c r="B1312" s="122" t="s">
        <v>1502</v>
      </c>
      <c r="C1312" s="32">
        <f>SUM(C1313,C1318,C1364:C1367)</f>
        <v>69604</v>
      </c>
      <c r="D1312" s="32"/>
      <c r="E1312" s="32"/>
      <c r="F1312" s="32">
        <f>SUM(F1313,F1318,F1364:F1367)</f>
        <v>89754</v>
      </c>
      <c r="G1312" s="32">
        <f t="shared" si="375"/>
        <v>20150</v>
      </c>
      <c r="H1312" s="125">
        <f t="shared" si="376"/>
        <v>28.94948566174358</v>
      </c>
      <c r="I1312" s="32">
        <f>SUM(I1313,I1318,I1364:I1367)</f>
        <v>69959</v>
      </c>
      <c r="J1312" s="32">
        <f>SUM(J1313,J1318,J1364:J1367)</f>
        <v>18000</v>
      </c>
      <c r="K1312" s="32">
        <f>SUM(K1313,K1318,K1364:K1367)</f>
        <v>386</v>
      </c>
      <c r="L1312" s="32">
        <f>SUM(L1313,L1318,L1364:L1367)</f>
        <v>88345</v>
      </c>
      <c r="M1312" s="32">
        <f t="shared" si="377"/>
        <v>18386</v>
      </c>
      <c r="N1312" s="125">
        <f t="shared" si="378"/>
        <v>26.281107505824842</v>
      </c>
      <c r="O1312" s="32">
        <f>SUM(O1313,O1318,O1364:O1367)</f>
        <v>23</v>
      </c>
      <c r="P1312" s="32">
        <f>SUM(P1313,P1318,P1364:P1367)</f>
        <v>0</v>
      </c>
      <c r="Q1312" s="32">
        <f>SUM(Q1313,Q1318,Q1364:Q1367)</f>
        <v>0</v>
      </c>
      <c r="R1312" s="32">
        <f>SUM(R1313,R1318,R1364:R1367)</f>
        <v>1787</v>
      </c>
      <c r="S1312" s="32">
        <f t="shared" si="379"/>
        <v>1764</v>
      </c>
      <c r="T1312" s="125">
        <f t="shared" si="380"/>
        <v>7669.5652173913049</v>
      </c>
      <c r="U1312" s="32">
        <f>SUM(U1313,U1318,U1364:U1367)</f>
        <v>71283</v>
      </c>
      <c r="V1312" s="32">
        <f>SUM(V1313,V1318,V1364:V1367)</f>
        <v>0</v>
      </c>
      <c r="W1312" s="32">
        <f>SUM(W1313,W1318,W1364:W1367)</f>
        <v>9593</v>
      </c>
      <c r="X1312" s="32">
        <f>SUM(X1313,X1318,X1364:X1367)</f>
        <v>80876</v>
      </c>
      <c r="Y1312" s="32">
        <f t="shared" si="381"/>
        <v>9593</v>
      </c>
      <c r="Z1312" s="125">
        <f t="shared" si="382"/>
        <v>13.457626643098635</v>
      </c>
      <c r="AE1312" s="32">
        <f>SUM(AE1313,AE1318,AE1364:AE1367)</f>
        <v>0</v>
      </c>
      <c r="AF1312" s="32">
        <f>SUM(AF1313,AF1318,AF1364:AF1367)</f>
        <v>240</v>
      </c>
      <c r="AG1312" s="32">
        <f>SUM(AG1313,AG1318,AG1364:AG1367)</f>
        <v>0</v>
      </c>
      <c r="AH1312" s="32">
        <f>SUM(AH1313,AH1318,AH1364:AH1367)</f>
        <v>146</v>
      </c>
      <c r="AJ1312" s="281" t="e">
        <f t="shared" si="383"/>
        <v>#N/A</v>
      </c>
    </row>
    <row r="1313" spans="1:36" ht="19.5" customHeight="1">
      <c r="A1313" s="53"/>
      <c r="B1313" s="121" t="s">
        <v>1503</v>
      </c>
      <c r="C1313" s="40">
        <f>SUM(C1314:C1317)</f>
        <v>5052</v>
      </c>
      <c r="D1313" s="40"/>
      <c r="E1313" s="40"/>
      <c r="F1313" s="40">
        <f>SUM(F1314:F1317)</f>
        <v>5052</v>
      </c>
      <c r="G1313" s="40">
        <f t="shared" si="375"/>
        <v>0</v>
      </c>
      <c r="H1313" s="129">
        <f t="shared" si="376"/>
        <v>0</v>
      </c>
      <c r="I1313" s="40">
        <f>SUM(I1314:I1317)</f>
        <v>3340</v>
      </c>
      <c r="J1313" s="40">
        <f>SUM(J1314:J1317)</f>
        <v>0</v>
      </c>
      <c r="K1313" s="40">
        <f>SUM(K1314:K1317)</f>
        <v>0</v>
      </c>
      <c r="L1313" s="40">
        <f>SUM(L1314:L1317)</f>
        <v>3340</v>
      </c>
      <c r="M1313" s="40">
        <f t="shared" si="377"/>
        <v>0</v>
      </c>
      <c r="N1313" s="129">
        <f t="shared" si="378"/>
        <v>0</v>
      </c>
      <c r="O1313" s="40">
        <f>SUM(O1314:O1317)</f>
        <v>23</v>
      </c>
      <c r="P1313" s="40">
        <f>SUM(P1314:P1317)</f>
        <v>0</v>
      </c>
      <c r="Q1313" s="40">
        <f>SUM(Q1314:Q1317)</f>
        <v>0</v>
      </c>
      <c r="R1313" s="40">
        <f>SUM(R1314:R1317)</f>
        <v>23</v>
      </c>
      <c r="S1313" s="40">
        <f t="shared" si="379"/>
        <v>0</v>
      </c>
      <c r="T1313" s="129">
        <f t="shared" si="380"/>
        <v>0</v>
      </c>
      <c r="U1313" s="40">
        <f>SUM(U1314:U1317)</f>
        <v>71283</v>
      </c>
      <c r="V1313" s="40">
        <f>SUM(V1314:V1317)</f>
        <v>0</v>
      </c>
      <c r="W1313" s="40">
        <f>SUM(W1314:W1317)</f>
        <v>9593</v>
      </c>
      <c r="X1313" s="40">
        <f>SUM(X1314:X1317)</f>
        <v>80876</v>
      </c>
      <c r="Y1313" s="40">
        <f t="shared" si="381"/>
        <v>9593</v>
      </c>
      <c r="Z1313" s="129">
        <f t="shared" si="382"/>
        <v>13.457626643098635</v>
      </c>
      <c r="AE1313" s="40">
        <f>SUM(AE1314:AE1317)</f>
        <v>0</v>
      </c>
      <c r="AF1313" s="40">
        <f>SUM(AF1314:AF1317)</f>
        <v>0</v>
      </c>
      <c r="AG1313" s="40"/>
      <c r="AH1313" s="40">
        <f>SUM(AH1314:AH1317)</f>
        <v>0</v>
      </c>
      <c r="AJ1313" s="281" t="e">
        <f t="shared" si="383"/>
        <v>#N/A</v>
      </c>
    </row>
    <row r="1314" spans="1:36" ht="19.5" customHeight="1">
      <c r="A1314" s="54"/>
      <c r="B1314" s="123" t="s">
        <v>1504</v>
      </c>
      <c r="C1314" s="41">
        <f>I1314+O1314+U1314</f>
        <v>0</v>
      </c>
      <c r="D1314" s="41"/>
      <c r="E1314" s="41"/>
      <c r="F1314" s="41">
        <f>L1314+R1314+X1314</f>
        <v>0</v>
      </c>
      <c r="G1314" s="41">
        <f t="shared" si="375"/>
        <v>0</v>
      </c>
      <c r="H1314" s="130">
        <f t="shared" si="376"/>
        <v>0</v>
      </c>
      <c r="I1314" s="41"/>
      <c r="J1314" s="41"/>
      <c r="K1314" s="41"/>
      <c r="L1314" s="41"/>
      <c r="M1314" s="41">
        <f t="shared" si="377"/>
        <v>0</v>
      </c>
      <c r="N1314" s="130">
        <f t="shared" si="378"/>
        <v>0</v>
      </c>
      <c r="O1314" s="41"/>
      <c r="P1314" s="41"/>
      <c r="Q1314" s="41"/>
      <c r="R1314" s="41"/>
      <c r="S1314" s="41">
        <f t="shared" si="379"/>
        <v>0</v>
      </c>
      <c r="T1314" s="130">
        <f t="shared" si="380"/>
        <v>0</v>
      </c>
      <c r="U1314" s="41"/>
      <c r="V1314" s="41"/>
      <c r="W1314" s="41"/>
      <c r="X1314" s="41"/>
      <c r="Y1314" s="41">
        <f t="shared" si="381"/>
        <v>0</v>
      </c>
      <c r="Z1314" s="130">
        <f t="shared" si="382"/>
        <v>0</v>
      </c>
      <c r="AE1314" s="41"/>
      <c r="AF1314" s="41"/>
      <c r="AG1314" s="41"/>
      <c r="AH1314" s="41"/>
      <c r="AJ1314" s="281"/>
    </row>
    <row r="1315" spans="1:36" ht="19.5" customHeight="1">
      <c r="A1315" s="54"/>
      <c r="B1315" s="123" t="s">
        <v>1505</v>
      </c>
      <c r="C1315" s="41">
        <f>I1315+O1315+U1315</f>
        <v>86</v>
      </c>
      <c r="D1315" s="41"/>
      <c r="E1315" s="41"/>
      <c r="F1315" s="41">
        <f>L1315+R1315+X1315</f>
        <v>86</v>
      </c>
      <c r="G1315" s="41">
        <f t="shared" si="375"/>
        <v>0</v>
      </c>
      <c r="H1315" s="130">
        <f t="shared" si="376"/>
        <v>0</v>
      </c>
      <c r="I1315" s="41">
        <v>-22</v>
      </c>
      <c r="J1315" s="41"/>
      <c r="K1315" s="41"/>
      <c r="L1315" s="41">
        <v>-22</v>
      </c>
      <c r="M1315" s="41">
        <f t="shared" si="377"/>
        <v>0</v>
      </c>
      <c r="N1315" s="130">
        <f t="shared" si="378"/>
        <v>0</v>
      </c>
      <c r="O1315" s="41"/>
      <c r="P1315" s="41"/>
      <c r="Q1315" s="41"/>
      <c r="R1315" s="41"/>
      <c r="S1315" s="41">
        <f t="shared" si="379"/>
        <v>0</v>
      </c>
      <c r="T1315" s="130">
        <f t="shared" si="380"/>
        <v>0</v>
      </c>
      <c r="U1315" s="41">
        <v>108</v>
      </c>
      <c r="V1315" s="41"/>
      <c r="W1315" s="41"/>
      <c r="X1315" s="41">
        <v>108</v>
      </c>
      <c r="Y1315" s="41">
        <f t="shared" si="381"/>
        <v>0</v>
      </c>
      <c r="Z1315" s="130">
        <f t="shared" si="382"/>
        <v>0</v>
      </c>
      <c r="AE1315" s="41"/>
      <c r="AF1315" s="41"/>
      <c r="AG1315" s="41"/>
      <c r="AH1315" s="41"/>
      <c r="AJ1315" s="281"/>
    </row>
    <row r="1316" spans="1:36" ht="19.5" customHeight="1">
      <c r="A1316" s="54"/>
      <c r="B1316" s="123" t="s">
        <v>1506</v>
      </c>
      <c r="C1316" s="41">
        <f>I1316+O1316+U1316</f>
        <v>0</v>
      </c>
      <c r="D1316" s="41"/>
      <c r="E1316" s="41"/>
      <c r="F1316" s="41">
        <f>L1316+R1316+X1316</f>
        <v>0</v>
      </c>
      <c r="G1316" s="41">
        <f t="shared" si="375"/>
        <v>0</v>
      </c>
      <c r="H1316" s="130">
        <f t="shared" si="376"/>
        <v>0</v>
      </c>
      <c r="I1316" s="41"/>
      <c r="J1316" s="41"/>
      <c r="K1316" s="41"/>
      <c r="L1316" s="41"/>
      <c r="M1316" s="41">
        <f t="shared" si="377"/>
        <v>0</v>
      </c>
      <c r="N1316" s="130">
        <f t="shared" si="378"/>
        <v>0</v>
      </c>
      <c r="O1316" s="41"/>
      <c r="P1316" s="41"/>
      <c r="Q1316" s="41"/>
      <c r="R1316" s="41"/>
      <c r="S1316" s="41">
        <f t="shared" si="379"/>
        <v>0</v>
      </c>
      <c r="T1316" s="130">
        <f t="shared" si="380"/>
        <v>0</v>
      </c>
      <c r="U1316" s="41"/>
      <c r="V1316" s="41"/>
      <c r="W1316" s="41"/>
      <c r="X1316" s="41"/>
      <c r="Y1316" s="41">
        <f t="shared" si="381"/>
        <v>0</v>
      </c>
      <c r="Z1316" s="130">
        <f t="shared" si="382"/>
        <v>0</v>
      </c>
      <c r="AE1316" s="41"/>
      <c r="AF1316" s="41"/>
      <c r="AG1316" s="41"/>
      <c r="AH1316" s="41"/>
      <c r="AJ1316" s="281"/>
    </row>
    <row r="1317" spans="1:36" ht="19.5" customHeight="1">
      <c r="A1317" s="54"/>
      <c r="B1317" s="123" t="s">
        <v>1507</v>
      </c>
      <c r="C1317" s="41">
        <f>I1317+O1317+1452+129</f>
        <v>4966</v>
      </c>
      <c r="D1317" s="41"/>
      <c r="E1317" s="41"/>
      <c r="F1317" s="41">
        <f>L1317+R1317+1452+129</f>
        <v>4966</v>
      </c>
      <c r="G1317" s="41">
        <f t="shared" si="375"/>
        <v>0</v>
      </c>
      <c r="H1317" s="130">
        <f t="shared" si="376"/>
        <v>0</v>
      </c>
      <c r="I1317" s="41">
        <v>3362</v>
      </c>
      <c r="J1317" s="41"/>
      <c r="K1317" s="41"/>
      <c r="L1317" s="41">
        <v>3362</v>
      </c>
      <c r="M1317" s="41">
        <f t="shared" si="377"/>
        <v>0</v>
      </c>
      <c r="N1317" s="130">
        <f t="shared" si="378"/>
        <v>0</v>
      </c>
      <c r="O1317" s="41">
        <v>23</v>
      </c>
      <c r="P1317" s="41"/>
      <c r="Q1317" s="41"/>
      <c r="R1317" s="41">
        <v>23</v>
      </c>
      <c r="S1317" s="41">
        <f t="shared" si="379"/>
        <v>0</v>
      </c>
      <c r="T1317" s="130">
        <f t="shared" si="380"/>
        <v>0</v>
      </c>
      <c r="U1317" s="41">
        <v>71175</v>
      </c>
      <c r="V1317" s="41"/>
      <c r="W1317" s="41">
        <v>9593</v>
      </c>
      <c r="X1317" s="41">
        <f>71175+9593</f>
        <v>80768</v>
      </c>
      <c r="Y1317" s="41">
        <f t="shared" si="381"/>
        <v>9593</v>
      </c>
      <c r="Z1317" s="130">
        <f t="shared" si="382"/>
        <v>13.478047067088164</v>
      </c>
      <c r="AE1317" s="41"/>
      <c r="AF1317" s="41"/>
      <c r="AG1317" s="41"/>
      <c r="AH1317" s="41"/>
      <c r="AJ1317" s="281"/>
    </row>
    <row r="1318" spans="1:36" ht="19.5" customHeight="1">
      <c r="A1318" s="54"/>
      <c r="B1318" s="121" t="s">
        <v>1508</v>
      </c>
      <c r="C1318" s="40">
        <f>C1319+C1324+C1343</f>
        <v>56693</v>
      </c>
      <c r="D1318" s="40"/>
      <c r="E1318" s="40"/>
      <c r="F1318" s="40">
        <f>F1319+F1324+F1343</f>
        <v>57079</v>
      </c>
      <c r="G1318" s="40">
        <f t="shared" si="375"/>
        <v>386</v>
      </c>
      <c r="H1318" s="129">
        <f t="shared" si="376"/>
        <v>0.68086007090822498</v>
      </c>
      <c r="I1318" s="40">
        <f>I1319+I1324+I1343</f>
        <v>58760</v>
      </c>
      <c r="J1318" s="40">
        <f>J1319+J1324+J1343</f>
        <v>0</v>
      </c>
      <c r="K1318" s="40">
        <f>K1319+K1324+K1343</f>
        <v>386</v>
      </c>
      <c r="L1318" s="40">
        <f>L1319+L1324+L1343</f>
        <v>59146</v>
      </c>
      <c r="M1318" s="40">
        <f t="shared" si="377"/>
        <v>386</v>
      </c>
      <c r="N1318" s="129">
        <f t="shared" si="378"/>
        <v>0.65690946221919677</v>
      </c>
      <c r="O1318" s="40">
        <f>O1319+O1324+O1343</f>
        <v>0</v>
      </c>
      <c r="P1318" s="40">
        <f>P1319+P1324+P1343</f>
        <v>0</v>
      </c>
      <c r="Q1318" s="40">
        <f>Q1319+Q1324+Q1343</f>
        <v>0</v>
      </c>
      <c r="R1318" s="40">
        <f>R1319+R1324+R1343</f>
        <v>0</v>
      </c>
      <c r="S1318" s="40">
        <f t="shared" si="379"/>
        <v>0</v>
      </c>
      <c r="T1318" s="129">
        <f t="shared" si="380"/>
        <v>0</v>
      </c>
      <c r="U1318" s="40">
        <f>U1319+U1324+U1343</f>
        <v>0</v>
      </c>
      <c r="V1318" s="40">
        <f>V1319+V1324+V1343</f>
        <v>0</v>
      </c>
      <c r="W1318" s="40">
        <f>W1319+W1324+W1343</f>
        <v>0</v>
      </c>
      <c r="X1318" s="40">
        <f>X1319+X1324+X1343</f>
        <v>0</v>
      </c>
      <c r="Y1318" s="40">
        <f t="shared" si="381"/>
        <v>0</v>
      </c>
      <c r="Z1318" s="129">
        <f t="shared" si="382"/>
        <v>0</v>
      </c>
      <c r="AE1318" s="40">
        <f>AE1319+AE1324+AE1343</f>
        <v>0</v>
      </c>
      <c r="AF1318" s="40">
        <f>AF1319+AF1324+AF1343</f>
        <v>240</v>
      </c>
      <c r="AG1318" s="40"/>
      <c r="AH1318" s="40">
        <f>AH1319+AH1324+AH1343</f>
        <v>146</v>
      </c>
      <c r="AJ1318" s="281"/>
    </row>
    <row r="1319" spans="1:36" ht="19.5" customHeight="1" collapsed="1">
      <c r="A1319" s="54"/>
      <c r="B1319" s="121" t="s">
        <v>1509</v>
      </c>
      <c r="C1319" s="44"/>
      <c r="D1319" s="44"/>
      <c r="E1319" s="44"/>
      <c r="F1319" s="44"/>
      <c r="G1319" s="44">
        <f t="shared" si="375"/>
        <v>0</v>
      </c>
      <c r="H1319" s="131">
        <f t="shared" si="376"/>
        <v>0</v>
      </c>
      <c r="I1319" s="44">
        <f>SUM(I1320:I1323)</f>
        <v>0</v>
      </c>
      <c r="J1319" s="44"/>
      <c r="K1319" s="44"/>
      <c r="L1319" s="44">
        <f>SUM(L1320:L1323)</f>
        <v>0</v>
      </c>
      <c r="M1319" s="44">
        <f t="shared" si="377"/>
        <v>0</v>
      </c>
      <c r="N1319" s="131">
        <f t="shared" si="378"/>
        <v>0</v>
      </c>
      <c r="O1319" s="44"/>
      <c r="P1319" s="44"/>
      <c r="Q1319" s="44"/>
      <c r="R1319" s="44"/>
      <c r="S1319" s="44">
        <f t="shared" si="379"/>
        <v>0</v>
      </c>
      <c r="T1319" s="131">
        <f t="shared" si="380"/>
        <v>0</v>
      </c>
      <c r="U1319" s="44"/>
      <c r="V1319" s="44"/>
      <c r="W1319" s="44"/>
      <c r="X1319" s="44"/>
      <c r="Y1319" s="44">
        <f t="shared" si="381"/>
        <v>0</v>
      </c>
      <c r="Z1319" s="131">
        <f t="shared" si="382"/>
        <v>0</v>
      </c>
      <c r="AE1319" s="44"/>
      <c r="AF1319" s="44"/>
      <c r="AG1319" s="44"/>
      <c r="AH1319" s="44"/>
      <c r="AJ1319" s="281"/>
    </row>
    <row r="1320" spans="1:36" ht="19.5" hidden="1" customHeight="1" outlineLevel="1">
      <c r="A1320" s="54"/>
      <c r="B1320" s="10" t="s">
        <v>1510</v>
      </c>
      <c r="C1320" s="41">
        <f>I1320+O1320+U1320</f>
        <v>0</v>
      </c>
      <c r="D1320" s="41"/>
      <c r="E1320" s="41"/>
      <c r="F1320" s="41">
        <f>L1320+R1320+X1320</f>
        <v>0</v>
      </c>
      <c r="G1320" s="41">
        <f t="shared" si="375"/>
        <v>0</v>
      </c>
      <c r="H1320" s="130">
        <f t="shared" si="376"/>
        <v>0</v>
      </c>
      <c r="I1320" s="41"/>
      <c r="J1320" s="41"/>
      <c r="K1320" s="41"/>
      <c r="L1320" s="41"/>
      <c r="M1320" s="41">
        <f t="shared" si="377"/>
        <v>0</v>
      </c>
      <c r="N1320" s="130">
        <f t="shared" si="378"/>
        <v>0</v>
      </c>
      <c r="O1320" s="41"/>
      <c r="P1320" s="41"/>
      <c r="Q1320" s="41"/>
      <c r="R1320" s="41"/>
      <c r="S1320" s="41">
        <f t="shared" si="379"/>
        <v>0</v>
      </c>
      <c r="T1320" s="130">
        <f t="shared" si="380"/>
        <v>0</v>
      </c>
      <c r="U1320" s="41"/>
      <c r="V1320" s="41"/>
      <c r="W1320" s="41"/>
      <c r="X1320" s="41"/>
      <c r="Y1320" s="41">
        <f t="shared" si="381"/>
        <v>0</v>
      </c>
      <c r="Z1320" s="130">
        <f t="shared" si="382"/>
        <v>0</v>
      </c>
      <c r="AE1320" s="41"/>
      <c r="AF1320" s="41"/>
      <c r="AG1320" s="41"/>
      <c r="AH1320" s="41"/>
      <c r="AJ1320" s="281"/>
    </row>
    <row r="1321" spans="1:36" ht="19.5" hidden="1" customHeight="1" outlineLevel="1">
      <c r="A1321" s="54"/>
      <c r="B1321" s="10" t="s">
        <v>1511</v>
      </c>
      <c r="C1321" s="41">
        <f>I1321+O1321+U1321</f>
        <v>0</v>
      </c>
      <c r="D1321" s="41"/>
      <c r="E1321" s="41"/>
      <c r="F1321" s="41">
        <f>L1321+R1321+X1321</f>
        <v>0</v>
      </c>
      <c r="G1321" s="41">
        <f t="shared" si="375"/>
        <v>0</v>
      </c>
      <c r="H1321" s="130">
        <f t="shared" si="376"/>
        <v>0</v>
      </c>
      <c r="I1321" s="41"/>
      <c r="J1321" s="41"/>
      <c r="K1321" s="41"/>
      <c r="L1321" s="41"/>
      <c r="M1321" s="41">
        <f t="shared" si="377"/>
        <v>0</v>
      </c>
      <c r="N1321" s="130">
        <f t="shared" si="378"/>
        <v>0</v>
      </c>
      <c r="O1321" s="41"/>
      <c r="P1321" s="41"/>
      <c r="Q1321" s="41"/>
      <c r="R1321" s="41"/>
      <c r="S1321" s="41">
        <f t="shared" si="379"/>
        <v>0</v>
      </c>
      <c r="T1321" s="130">
        <f t="shared" si="380"/>
        <v>0</v>
      </c>
      <c r="U1321" s="41"/>
      <c r="V1321" s="41"/>
      <c r="W1321" s="41"/>
      <c r="X1321" s="41"/>
      <c r="Y1321" s="41">
        <f t="shared" si="381"/>
        <v>0</v>
      </c>
      <c r="Z1321" s="130">
        <f t="shared" si="382"/>
        <v>0</v>
      </c>
      <c r="AE1321" s="41"/>
      <c r="AF1321" s="41"/>
      <c r="AG1321" s="41"/>
      <c r="AH1321" s="41"/>
      <c r="AJ1321" s="281"/>
    </row>
    <row r="1322" spans="1:36" ht="19.5" hidden="1" customHeight="1" outlineLevel="1">
      <c r="A1322" s="54"/>
      <c r="B1322" s="10" t="s">
        <v>1512</v>
      </c>
      <c r="C1322" s="41">
        <f>I1322+O1322+U1322</f>
        <v>0</v>
      </c>
      <c r="D1322" s="41"/>
      <c r="E1322" s="41"/>
      <c r="F1322" s="41">
        <f>L1322+R1322+X1322</f>
        <v>0</v>
      </c>
      <c r="G1322" s="41">
        <f t="shared" si="375"/>
        <v>0</v>
      </c>
      <c r="H1322" s="130">
        <f t="shared" si="376"/>
        <v>0</v>
      </c>
      <c r="I1322" s="41"/>
      <c r="J1322" s="41"/>
      <c r="K1322" s="41"/>
      <c r="L1322" s="41"/>
      <c r="M1322" s="41">
        <f t="shared" si="377"/>
        <v>0</v>
      </c>
      <c r="N1322" s="130">
        <f t="shared" si="378"/>
        <v>0</v>
      </c>
      <c r="O1322" s="41"/>
      <c r="P1322" s="41"/>
      <c r="Q1322" s="41"/>
      <c r="R1322" s="41"/>
      <c r="S1322" s="41">
        <f t="shared" si="379"/>
        <v>0</v>
      </c>
      <c r="T1322" s="130">
        <f t="shared" si="380"/>
        <v>0</v>
      </c>
      <c r="U1322" s="41"/>
      <c r="V1322" s="41"/>
      <c r="W1322" s="41"/>
      <c r="X1322" s="41"/>
      <c r="Y1322" s="41">
        <f t="shared" si="381"/>
        <v>0</v>
      </c>
      <c r="Z1322" s="130">
        <f t="shared" si="382"/>
        <v>0</v>
      </c>
      <c r="AE1322" s="41"/>
      <c r="AF1322" s="41"/>
      <c r="AG1322" s="41"/>
      <c r="AH1322" s="41"/>
      <c r="AJ1322" s="281"/>
    </row>
    <row r="1323" spans="1:36" ht="19.5" hidden="1" customHeight="1" outlineLevel="1">
      <c r="A1323" s="54"/>
      <c r="B1323" s="10" t="s">
        <v>1513</v>
      </c>
      <c r="C1323" s="41">
        <f>I1323+O1323+U1323</f>
        <v>0</v>
      </c>
      <c r="D1323" s="41"/>
      <c r="E1323" s="41"/>
      <c r="F1323" s="41">
        <f>L1323+R1323+X1323</f>
        <v>0</v>
      </c>
      <c r="G1323" s="41">
        <f t="shared" si="375"/>
        <v>0</v>
      </c>
      <c r="H1323" s="130">
        <f t="shared" si="376"/>
        <v>0</v>
      </c>
      <c r="I1323" s="41"/>
      <c r="J1323" s="41"/>
      <c r="K1323" s="41"/>
      <c r="L1323" s="41"/>
      <c r="M1323" s="41">
        <f t="shared" si="377"/>
        <v>0</v>
      </c>
      <c r="N1323" s="130">
        <f t="shared" si="378"/>
        <v>0</v>
      </c>
      <c r="O1323" s="41"/>
      <c r="P1323" s="41"/>
      <c r="Q1323" s="41"/>
      <c r="R1323" s="41"/>
      <c r="S1323" s="41">
        <f t="shared" si="379"/>
        <v>0</v>
      </c>
      <c r="T1323" s="130">
        <f t="shared" si="380"/>
        <v>0</v>
      </c>
      <c r="U1323" s="41"/>
      <c r="V1323" s="41"/>
      <c r="W1323" s="41"/>
      <c r="X1323" s="41"/>
      <c r="Y1323" s="41">
        <f t="shared" si="381"/>
        <v>0</v>
      </c>
      <c r="Z1323" s="130">
        <f t="shared" si="382"/>
        <v>0</v>
      </c>
      <c r="AE1323" s="41"/>
      <c r="AF1323" s="41"/>
      <c r="AG1323" s="41"/>
      <c r="AH1323" s="41"/>
      <c r="AJ1323" s="281"/>
    </row>
    <row r="1324" spans="1:36" ht="19.5" customHeight="1" collapsed="1">
      <c r="A1324" s="54"/>
      <c r="B1324" s="121" t="s">
        <v>1514</v>
      </c>
      <c r="C1324" s="44">
        <f>SUM(C1325:C1342)</f>
        <v>38231</v>
      </c>
      <c r="D1324" s="44"/>
      <c r="E1324" s="44"/>
      <c r="F1324" s="44">
        <f>SUM(F1325:F1342)</f>
        <v>38471</v>
      </c>
      <c r="G1324" s="44">
        <f t="shared" si="375"/>
        <v>240</v>
      </c>
      <c r="H1324" s="131">
        <f t="shared" si="376"/>
        <v>0.62776281028484737</v>
      </c>
      <c r="I1324" s="44">
        <f>SUM(I1325:I1342)</f>
        <v>40298</v>
      </c>
      <c r="J1324" s="44">
        <f t="shared" ref="J1324:K1324" si="390">SUM(J1325:J1342)</f>
        <v>0</v>
      </c>
      <c r="K1324" s="44">
        <f t="shared" si="390"/>
        <v>240</v>
      </c>
      <c r="L1324" s="44">
        <f>SUM(L1325:L1342)</f>
        <v>40538</v>
      </c>
      <c r="M1324" s="44">
        <f t="shared" si="377"/>
        <v>240</v>
      </c>
      <c r="N1324" s="131">
        <f t="shared" si="378"/>
        <v>0.5955630552384733</v>
      </c>
      <c r="O1324" s="44"/>
      <c r="P1324" s="44"/>
      <c r="Q1324" s="44"/>
      <c r="R1324" s="44"/>
      <c r="S1324" s="44">
        <f t="shared" si="379"/>
        <v>0</v>
      </c>
      <c r="T1324" s="131">
        <f t="shared" si="380"/>
        <v>0</v>
      </c>
      <c r="U1324" s="44"/>
      <c r="V1324" s="44"/>
      <c r="W1324" s="44"/>
      <c r="X1324" s="44"/>
      <c r="Y1324" s="44">
        <f t="shared" si="381"/>
        <v>0</v>
      </c>
      <c r="Z1324" s="131">
        <f t="shared" si="382"/>
        <v>0</v>
      </c>
      <c r="AE1324" s="44"/>
      <c r="AF1324" s="44">
        <f>SUM(AF1325:AF1342)</f>
        <v>240</v>
      </c>
      <c r="AG1324" s="44"/>
      <c r="AH1324" s="44">
        <f>SUM(AH1325:AH1342)</f>
        <v>0</v>
      </c>
      <c r="AJ1324" s="281"/>
    </row>
    <row r="1325" spans="1:36" ht="19.5" hidden="1" customHeight="1" outlineLevel="1">
      <c r="A1325" s="54"/>
      <c r="B1325" s="10" t="s">
        <v>1515</v>
      </c>
      <c r="C1325" s="41">
        <f>I1325+O1325+U1325</f>
        <v>352</v>
      </c>
      <c r="D1325" s="41"/>
      <c r="E1325" s="41"/>
      <c r="F1325" s="41">
        <f>L1325+R1325+X1325</f>
        <v>352</v>
      </c>
      <c r="G1325" s="41">
        <f t="shared" si="375"/>
        <v>0</v>
      </c>
      <c r="H1325" s="130">
        <f t="shared" si="376"/>
        <v>0</v>
      </c>
      <c r="I1325" s="41">
        <v>352</v>
      </c>
      <c r="J1325" s="41"/>
      <c r="K1325" s="41">
        <f t="shared" ref="K1325:K1342" si="391">SUM(AE1325:AH1325)</f>
        <v>0</v>
      </c>
      <c r="L1325" s="41">
        <f t="shared" ref="L1325:L1342" si="392">SUM(I1325:K1325)</f>
        <v>352</v>
      </c>
      <c r="M1325" s="41">
        <f t="shared" si="377"/>
        <v>0</v>
      </c>
      <c r="N1325" s="130">
        <f t="shared" si="378"/>
        <v>0</v>
      </c>
      <c r="O1325" s="41"/>
      <c r="P1325" s="41"/>
      <c r="Q1325" s="41"/>
      <c r="R1325" s="41"/>
      <c r="S1325" s="41">
        <f t="shared" si="379"/>
        <v>0</v>
      </c>
      <c r="T1325" s="130">
        <f t="shared" si="380"/>
        <v>0</v>
      </c>
      <c r="U1325" s="41"/>
      <c r="V1325" s="41"/>
      <c r="W1325" s="41"/>
      <c r="X1325" s="41"/>
      <c r="Y1325" s="41">
        <f t="shared" si="381"/>
        <v>0</v>
      </c>
      <c r="Z1325" s="130">
        <f t="shared" si="382"/>
        <v>0</v>
      </c>
      <c r="AE1325" s="41"/>
      <c r="AF1325" s="41"/>
      <c r="AG1325" s="41"/>
      <c r="AH1325" s="41"/>
      <c r="AJ1325" s="281"/>
    </row>
    <row r="1326" spans="1:36" ht="19.5" hidden="1" customHeight="1" outlineLevel="1">
      <c r="A1326" s="54"/>
      <c r="B1326" s="10" t="s">
        <v>1516</v>
      </c>
      <c r="C1326" s="41">
        <f>I1326+O1326+U1326</f>
        <v>12633</v>
      </c>
      <c r="D1326" s="41"/>
      <c r="E1326" s="41"/>
      <c r="F1326" s="41">
        <f>L1326+R1326+X1326</f>
        <v>12633</v>
      </c>
      <c r="G1326" s="41">
        <f t="shared" si="375"/>
        <v>0</v>
      </c>
      <c r="H1326" s="130">
        <f t="shared" si="376"/>
        <v>0</v>
      </c>
      <c r="I1326" s="41">
        <v>12633</v>
      </c>
      <c r="J1326" s="41"/>
      <c r="K1326" s="41">
        <f t="shared" si="391"/>
        <v>0</v>
      </c>
      <c r="L1326" s="41">
        <f t="shared" si="392"/>
        <v>12633</v>
      </c>
      <c r="M1326" s="41">
        <f t="shared" si="377"/>
        <v>0</v>
      </c>
      <c r="N1326" s="130">
        <f t="shared" si="378"/>
        <v>0</v>
      </c>
      <c r="O1326" s="41"/>
      <c r="P1326" s="41"/>
      <c r="Q1326" s="41"/>
      <c r="R1326" s="41"/>
      <c r="S1326" s="41">
        <f t="shared" si="379"/>
        <v>0</v>
      </c>
      <c r="T1326" s="130">
        <f t="shared" si="380"/>
        <v>0</v>
      </c>
      <c r="U1326" s="41"/>
      <c r="V1326" s="41"/>
      <c r="W1326" s="41"/>
      <c r="X1326" s="41"/>
      <c r="Y1326" s="41">
        <f t="shared" si="381"/>
        <v>0</v>
      </c>
      <c r="Z1326" s="130">
        <f t="shared" si="382"/>
        <v>0</v>
      </c>
      <c r="AE1326" s="41"/>
      <c r="AF1326" s="41"/>
      <c r="AG1326" s="41"/>
      <c r="AH1326" s="41"/>
      <c r="AJ1326" s="281"/>
    </row>
    <row r="1327" spans="1:36" ht="19.5" hidden="1" customHeight="1" outlineLevel="1">
      <c r="A1327" s="54"/>
      <c r="B1327" s="10" t="s">
        <v>1517</v>
      </c>
      <c r="C1327" s="41">
        <f>I1327+O1327+U1327</f>
        <v>5200</v>
      </c>
      <c r="D1327" s="41"/>
      <c r="E1327" s="41"/>
      <c r="F1327" s="41">
        <f>L1327+R1327+X1327</f>
        <v>5200</v>
      </c>
      <c r="G1327" s="41">
        <f t="shared" si="375"/>
        <v>0</v>
      </c>
      <c r="H1327" s="130">
        <f t="shared" si="376"/>
        <v>0</v>
      </c>
      <c r="I1327" s="41">
        <v>5200</v>
      </c>
      <c r="J1327" s="41"/>
      <c r="K1327" s="41">
        <f t="shared" si="391"/>
        <v>0</v>
      </c>
      <c r="L1327" s="41">
        <f t="shared" si="392"/>
        <v>5200</v>
      </c>
      <c r="M1327" s="41">
        <f t="shared" si="377"/>
        <v>0</v>
      </c>
      <c r="N1327" s="130">
        <f t="shared" si="378"/>
        <v>0</v>
      </c>
      <c r="O1327" s="41"/>
      <c r="P1327" s="41"/>
      <c r="Q1327" s="41"/>
      <c r="R1327" s="41"/>
      <c r="S1327" s="41">
        <f t="shared" si="379"/>
        <v>0</v>
      </c>
      <c r="T1327" s="130">
        <f t="shared" si="380"/>
        <v>0</v>
      </c>
      <c r="U1327" s="41"/>
      <c r="V1327" s="41"/>
      <c r="W1327" s="41"/>
      <c r="X1327" s="41"/>
      <c r="Y1327" s="41">
        <f t="shared" si="381"/>
        <v>0</v>
      </c>
      <c r="Z1327" s="130">
        <f t="shared" si="382"/>
        <v>0</v>
      </c>
      <c r="AE1327" s="41"/>
      <c r="AF1327" s="41"/>
      <c r="AG1327" s="41"/>
      <c r="AH1327" s="41"/>
      <c r="AJ1327" s="281"/>
    </row>
    <row r="1328" spans="1:36" ht="19.5" hidden="1" customHeight="1" outlineLevel="1">
      <c r="A1328" s="54"/>
      <c r="B1328" s="10" t="s">
        <v>1518</v>
      </c>
      <c r="C1328" s="41">
        <f>I1328+O1328+U1328-2067</f>
        <v>13651</v>
      </c>
      <c r="D1328" s="41"/>
      <c r="E1328" s="41"/>
      <c r="F1328" s="41">
        <f>L1328+R1328+X1328-2067</f>
        <v>13891</v>
      </c>
      <c r="G1328" s="41">
        <f t="shared" si="375"/>
        <v>240</v>
      </c>
      <c r="H1328" s="130">
        <f t="shared" si="376"/>
        <v>1.7581129587576003</v>
      </c>
      <c r="I1328" s="41">
        <v>15718</v>
      </c>
      <c r="J1328" s="41"/>
      <c r="K1328" s="41">
        <f t="shared" si="391"/>
        <v>240</v>
      </c>
      <c r="L1328" s="41">
        <f t="shared" si="392"/>
        <v>15958</v>
      </c>
      <c r="M1328" s="41">
        <f t="shared" si="377"/>
        <v>240</v>
      </c>
      <c r="N1328" s="130">
        <f t="shared" si="378"/>
        <v>1.5269118208423464</v>
      </c>
      <c r="O1328" s="41"/>
      <c r="P1328" s="41"/>
      <c r="Q1328" s="41"/>
      <c r="R1328" s="41"/>
      <c r="S1328" s="41">
        <f t="shared" si="379"/>
        <v>0</v>
      </c>
      <c r="T1328" s="130">
        <f t="shared" si="380"/>
        <v>0</v>
      </c>
      <c r="U1328" s="41"/>
      <c r="V1328" s="41"/>
      <c r="W1328" s="41"/>
      <c r="X1328" s="41"/>
      <c r="Y1328" s="41">
        <f t="shared" si="381"/>
        <v>0</v>
      </c>
      <c r="Z1328" s="130">
        <f t="shared" si="382"/>
        <v>0</v>
      </c>
      <c r="AE1328" s="41"/>
      <c r="AF1328" s="41">
        <v>240</v>
      </c>
      <c r="AG1328" s="41"/>
      <c r="AH1328" s="41"/>
      <c r="AJ1328" s="281"/>
    </row>
    <row r="1329" spans="1:36" ht="19.5" hidden="1" customHeight="1" outlineLevel="1">
      <c r="A1329" s="54"/>
      <c r="B1329" s="10" t="s">
        <v>1519</v>
      </c>
      <c r="C1329" s="41">
        <f t="shared" ref="C1329:C1342" si="393">I1329+O1329+U1329</f>
        <v>0</v>
      </c>
      <c r="D1329" s="41"/>
      <c r="E1329" s="41"/>
      <c r="F1329" s="41">
        <f t="shared" ref="F1329:F1342" si="394">L1329+R1329+X1329</f>
        <v>0</v>
      </c>
      <c r="G1329" s="41">
        <f t="shared" si="375"/>
        <v>0</v>
      </c>
      <c r="H1329" s="130">
        <f t="shared" si="376"/>
        <v>0</v>
      </c>
      <c r="I1329" s="41"/>
      <c r="J1329" s="41"/>
      <c r="K1329" s="41">
        <f t="shared" si="391"/>
        <v>0</v>
      </c>
      <c r="L1329" s="41">
        <f t="shared" si="392"/>
        <v>0</v>
      </c>
      <c r="M1329" s="41">
        <f t="shared" si="377"/>
        <v>0</v>
      </c>
      <c r="N1329" s="130">
        <f t="shared" si="378"/>
        <v>0</v>
      </c>
      <c r="O1329" s="41"/>
      <c r="P1329" s="41"/>
      <c r="Q1329" s="41"/>
      <c r="R1329" s="41"/>
      <c r="S1329" s="41">
        <f t="shared" si="379"/>
        <v>0</v>
      </c>
      <c r="T1329" s="130">
        <f t="shared" si="380"/>
        <v>0</v>
      </c>
      <c r="U1329" s="41"/>
      <c r="V1329" s="41"/>
      <c r="W1329" s="41"/>
      <c r="X1329" s="41"/>
      <c r="Y1329" s="41">
        <f t="shared" si="381"/>
        <v>0</v>
      </c>
      <c r="Z1329" s="130">
        <f t="shared" si="382"/>
        <v>0</v>
      </c>
      <c r="AE1329" s="41"/>
      <c r="AF1329" s="41"/>
      <c r="AG1329" s="41"/>
      <c r="AH1329" s="41"/>
      <c r="AJ1329" s="281"/>
    </row>
    <row r="1330" spans="1:36" ht="19.5" hidden="1" customHeight="1" outlineLevel="1">
      <c r="A1330" s="54"/>
      <c r="B1330" s="10" t="s">
        <v>1520</v>
      </c>
      <c r="C1330" s="41">
        <f t="shared" si="393"/>
        <v>0</v>
      </c>
      <c r="D1330" s="41"/>
      <c r="E1330" s="41"/>
      <c r="F1330" s="41">
        <f t="shared" si="394"/>
        <v>0</v>
      </c>
      <c r="G1330" s="41">
        <f t="shared" si="375"/>
        <v>0</v>
      </c>
      <c r="H1330" s="130">
        <f t="shared" si="376"/>
        <v>0</v>
      </c>
      <c r="I1330" s="41"/>
      <c r="J1330" s="41"/>
      <c r="K1330" s="41">
        <f t="shared" si="391"/>
        <v>0</v>
      </c>
      <c r="L1330" s="41">
        <f t="shared" si="392"/>
        <v>0</v>
      </c>
      <c r="M1330" s="41">
        <f t="shared" si="377"/>
        <v>0</v>
      </c>
      <c r="N1330" s="130">
        <f t="shared" si="378"/>
        <v>0</v>
      </c>
      <c r="O1330" s="41"/>
      <c r="P1330" s="41"/>
      <c r="Q1330" s="41"/>
      <c r="R1330" s="41"/>
      <c r="S1330" s="41">
        <f t="shared" si="379"/>
        <v>0</v>
      </c>
      <c r="T1330" s="130">
        <f t="shared" si="380"/>
        <v>0</v>
      </c>
      <c r="U1330" s="41"/>
      <c r="V1330" s="41"/>
      <c r="W1330" s="41"/>
      <c r="X1330" s="41"/>
      <c r="Y1330" s="41">
        <f t="shared" si="381"/>
        <v>0</v>
      </c>
      <c r="Z1330" s="130">
        <f t="shared" si="382"/>
        <v>0</v>
      </c>
      <c r="AE1330" s="41"/>
      <c r="AF1330" s="41"/>
      <c r="AG1330" s="41"/>
      <c r="AH1330" s="41"/>
      <c r="AJ1330" s="281"/>
    </row>
    <row r="1331" spans="1:36" ht="19.5" hidden="1" customHeight="1" outlineLevel="1">
      <c r="A1331" s="54"/>
      <c r="B1331" s="10" t="s">
        <v>1521</v>
      </c>
      <c r="C1331" s="41">
        <f t="shared" si="393"/>
        <v>0</v>
      </c>
      <c r="D1331" s="41"/>
      <c r="E1331" s="41"/>
      <c r="F1331" s="41">
        <f t="shared" si="394"/>
        <v>0</v>
      </c>
      <c r="G1331" s="41">
        <f t="shared" si="375"/>
        <v>0</v>
      </c>
      <c r="H1331" s="130">
        <f t="shared" si="376"/>
        <v>0</v>
      </c>
      <c r="I1331" s="41"/>
      <c r="J1331" s="41"/>
      <c r="K1331" s="41">
        <f t="shared" si="391"/>
        <v>0</v>
      </c>
      <c r="L1331" s="41">
        <f t="shared" si="392"/>
        <v>0</v>
      </c>
      <c r="M1331" s="41">
        <f t="shared" si="377"/>
        <v>0</v>
      </c>
      <c r="N1331" s="130">
        <f t="shared" si="378"/>
        <v>0</v>
      </c>
      <c r="O1331" s="41"/>
      <c r="P1331" s="41"/>
      <c r="Q1331" s="41"/>
      <c r="R1331" s="41"/>
      <c r="S1331" s="41">
        <f t="shared" si="379"/>
        <v>0</v>
      </c>
      <c r="T1331" s="130">
        <f t="shared" si="380"/>
        <v>0</v>
      </c>
      <c r="U1331" s="41"/>
      <c r="V1331" s="41"/>
      <c r="W1331" s="41"/>
      <c r="X1331" s="41"/>
      <c r="Y1331" s="41">
        <f t="shared" si="381"/>
        <v>0</v>
      </c>
      <c r="Z1331" s="130">
        <f t="shared" si="382"/>
        <v>0</v>
      </c>
      <c r="AE1331" s="41"/>
      <c r="AF1331" s="41"/>
      <c r="AG1331" s="41"/>
      <c r="AH1331" s="41"/>
      <c r="AJ1331" s="281"/>
    </row>
    <row r="1332" spans="1:36" ht="19.5" hidden="1" customHeight="1" outlineLevel="1">
      <c r="A1332" s="54"/>
      <c r="B1332" s="10" t="s">
        <v>1522</v>
      </c>
      <c r="C1332" s="41">
        <f t="shared" si="393"/>
        <v>811</v>
      </c>
      <c r="D1332" s="41"/>
      <c r="E1332" s="41"/>
      <c r="F1332" s="41">
        <f t="shared" si="394"/>
        <v>811</v>
      </c>
      <c r="G1332" s="41">
        <f t="shared" si="375"/>
        <v>0</v>
      </c>
      <c r="H1332" s="130">
        <f t="shared" si="376"/>
        <v>0</v>
      </c>
      <c r="I1332" s="41">
        <v>811</v>
      </c>
      <c r="J1332" s="41"/>
      <c r="K1332" s="41">
        <f t="shared" si="391"/>
        <v>0</v>
      </c>
      <c r="L1332" s="41">
        <f t="shared" si="392"/>
        <v>811</v>
      </c>
      <c r="M1332" s="41">
        <f t="shared" si="377"/>
        <v>0</v>
      </c>
      <c r="N1332" s="130">
        <f t="shared" si="378"/>
        <v>0</v>
      </c>
      <c r="O1332" s="41"/>
      <c r="P1332" s="41"/>
      <c r="Q1332" s="41"/>
      <c r="R1332" s="41"/>
      <c r="S1332" s="41">
        <f t="shared" si="379"/>
        <v>0</v>
      </c>
      <c r="T1332" s="130">
        <f t="shared" si="380"/>
        <v>0</v>
      </c>
      <c r="U1332" s="41"/>
      <c r="V1332" s="41"/>
      <c r="W1332" s="41"/>
      <c r="X1332" s="41"/>
      <c r="Y1332" s="41">
        <f t="shared" si="381"/>
        <v>0</v>
      </c>
      <c r="Z1332" s="130">
        <f t="shared" si="382"/>
        <v>0</v>
      </c>
      <c r="AE1332" s="41"/>
      <c r="AF1332" s="41"/>
      <c r="AG1332" s="41"/>
      <c r="AH1332" s="41"/>
      <c r="AJ1332" s="281"/>
    </row>
    <row r="1333" spans="1:36" ht="19.5" hidden="1" customHeight="1" outlineLevel="1">
      <c r="A1333" s="54"/>
      <c r="B1333" s="10" t="s">
        <v>1523</v>
      </c>
      <c r="C1333" s="41">
        <f t="shared" si="393"/>
        <v>2026</v>
      </c>
      <c r="D1333" s="41"/>
      <c r="E1333" s="41"/>
      <c r="F1333" s="41">
        <f t="shared" si="394"/>
        <v>2026</v>
      </c>
      <c r="G1333" s="41">
        <f t="shared" si="375"/>
        <v>0</v>
      </c>
      <c r="H1333" s="130">
        <f t="shared" si="376"/>
        <v>0</v>
      </c>
      <c r="I1333" s="41">
        <v>2026</v>
      </c>
      <c r="J1333" s="41"/>
      <c r="K1333" s="41">
        <f t="shared" si="391"/>
        <v>0</v>
      </c>
      <c r="L1333" s="41">
        <f t="shared" si="392"/>
        <v>2026</v>
      </c>
      <c r="M1333" s="41">
        <f t="shared" si="377"/>
        <v>0</v>
      </c>
      <c r="N1333" s="130">
        <f t="shared" si="378"/>
        <v>0</v>
      </c>
      <c r="O1333" s="41"/>
      <c r="P1333" s="41"/>
      <c r="Q1333" s="41"/>
      <c r="R1333" s="41"/>
      <c r="S1333" s="41">
        <f t="shared" si="379"/>
        <v>0</v>
      </c>
      <c r="T1333" s="130">
        <f t="shared" si="380"/>
        <v>0</v>
      </c>
      <c r="U1333" s="41"/>
      <c r="V1333" s="41"/>
      <c r="W1333" s="41"/>
      <c r="X1333" s="41"/>
      <c r="Y1333" s="41">
        <f t="shared" si="381"/>
        <v>0</v>
      </c>
      <c r="Z1333" s="130">
        <f t="shared" si="382"/>
        <v>0</v>
      </c>
      <c r="AE1333" s="41"/>
      <c r="AF1333" s="41"/>
      <c r="AG1333" s="41"/>
      <c r="AH1333" s="41"/>
      <c r="AJ1333" s="281"/>
    </row>
    <row r="1334" spans="1:36" ht="19.5" hidden="1" customHeight="1" outlineLevel="1">
      <c r="A1334" s="54"/>
      <c r="B1334" s="10" t="s">
        <v>1524</v>
      </c>
      <c r="C1334" s="41">
        <f t="shared" si="393"/>
        <v>0</v>
      </c>
      <c r="D1334" s="41"/>
      <c r="E1334" s="41"/>
      <c r="F1334" s="41">
        <f t="shared" si="394"/>
        <v>0</v>
      </c>
      <c r="G1334" s="41">
        <f t="shared" si="375"/>
        <v>0</v>
      </c>
      <c r="H1334" s="130">
        <f t="shared" si="376"/>
        <v>0</v>
      </c>
      <c r="I1334" s="41"/>
      <c r="J1334" s="41"/>
      <c r="K1334" s="41">
        <f t="shared" si="391"/>
        <v>0</v>
      </c>
      <c r="L1334" s="41">
        <f t="shared" si="392"/>
        <v>0</v>
      </c>
      <c r="M1334" s="41">
        <f t="shared" si="377"/>
        <v>0</v>
      </c>
      <c r="N1334" s="130">
        <f t="shared" si="378"/>
        <v>0</v>
      </c>
      <c r="O1334" s="41"/>
      <c r="P1334" s="41"/>
      <c r="Q1334" s="41"/>
      <c r="R1334" s="41"/>
      <c r="S1334" s="41">
        <f t="shared" si="379"/>
        <v>0</v>
      </c>
      <c r="T1334" s="130">
        <f t="shared" si="380"/>
        <v>0</v>
      </c>
      <c r="U1334" s="41"/>
      <c r="V1334" s="41"/>
      <c r="W1334" s="41"/>
      <c r="X1334" s="41"/>
      <c r="Y1334" s="41">
        <f t="shared" si="381"/>
        <v>0</v>
      </c>
      <c r="Z1334" s="130">
        <f t="shared" si="382"/>
        <v>0</v>
      </c>
      <c r="AE1334" s="41"/>
      <c r="AF1334" s="41"/>
      <c r="AG1334" s="41"/>
      <c r="AH1334" s="41"/>
      <c r="AJ1334" s="281"/>
    </row>
    <row r="1335" spans="1:36" ht="19.5" hidden="1" customHeight="1" outlineLevel="1">
      <c r="A1335" s="54"/>
      <c r="B1335" s="10" t="s">
        <v>1525</v>
      </c>
      <c r="C1335" s="41">
        <f t="shared" si="393"/>
        <v>0</v>
      </c>
      <c r="D1335" s="41"/>
      <c r="E1335" s="41"/>
      <c r="F1335" s="41">
        <f t="shared" si="394"/>
        <v>0</v>
      </c>
      <c r="G1335" s="41">
        <f t="shared" si="375"/>
        <v>0</v>
      </c>
      <c r="H1335" s="130">
        <f t="shared" si="376"/>
        <v>0</v>
      </c>
      <c r="I1335" s="41"/>
      <c r="J1335" s="41"/>
      <c r="K1335" s="41">
        <f t="shared" si="391"/>
        <v>0</v>
      </c>
      <c r="L1335" s="41">
        <f t="shared" si="392"/>
        <v>0</v>
      </c>
      <c r="M1335" s="41">
        <f t="shared" si="377"/>
        <v>0</v>
      </c>
      <c r="N1335" s="130">
        <f t="shared" si="378"/>
        <v>0</v>
      </c>
      <c r="O1335" s="41"/>
      <c r="P1335" s="41"/>
      <c r="Q1335" s="41"/>
      <c r="R1335" s="41"/>
      <c r="S1335" s="41">
        <f t="shared" si="379"/>
        <v>0</v>
      </c>
      <c r="T1335" s="130">
        <f t="shared" si="380"/>
        <v>0</v>
      </c>
      <c r="U1335" s="41"/>
      <c r="V1335" s="41"/>
      <c r="W1335" s="41"/>
      <c r="X1335" s="41"/>
      <c r="Y1335" s="41">
        <f t="shared" si="381"/>
        <v>0</v>
      </c>
      <c r="Z1335" s="130">
        <f t="shared" si="382"/>
        <v>0</v>
      </c>
      <c r="AE1335" s="41"/>
      <c r="AF1335" s="41"/>
      <c r="AG1335" s="41"/>
      <c r="AH1335" s="41"/>
      <c r="AJ1335" s="281"/>
    </row>
    <row r="1336" spans="1:36" ht="19.5" hidden="1" customHeight="1" outlineLevel="1">
      <c r="A1336" s="54"/>
      <c r="B1336" s="10" t="s">
        <v>1526</v>
      </c>
      <c r="C1336" s="41">
        <f t="shared" si="393"/>
        <v>0</v>
      </c>
      <c r="D1336" s="41"/>
      <c r="E1336" s="41"/>
      <c r="F1336" s="41">
        <f t="shared" si="394"/>
        <v>0</v>
      </c>
      <c r="G1336" s="41">
        <f t="shared" si="375"/>
        <v>0</v>
      </c>
      <c r="H1336" s="130">
        <f t="shared" si="376"/>
        <v>0</v>
      </c>
      <c r="I1336" s="41"/>
      <c r="J1336" s="41"/>
      <c r="K1336" s="41">
        <f t="shared" si="391"/>
        <v>0</v>
      </c>
      <c r="L1336" s="41">
        <f t="shared" si="392"/>
        <v>0</v>
      </c>
      <c r="M1336" s="41">
        <f t="shared" si="377"/>
        <v>0</v>
      </c>
      <c r="N1336" s="130">
        <f t="shared" si="378"/>
        <v>0</v>
      </c>
      <c r="O1336" s="41"/>
      <c r="P1336" s="41"/>
      <c r="Q1336" s="41"/>
      <c r="R1336" s="41"/>
      <c r="S1336" s="41">
        <f t="shared" si="379"/>
        <v>0</v>
      </c>
      <c r="T1336" s="130">
        <f t="shared" si="380"/>
        <v>0</v>
      </c>
      <c r="U1336" s="41"/>
      <c r="V1336" s="41"/>
      <c r="W1336" s="41"/>
      <c r="X1336" s="41"/>
      <c r="Y1336" s="41">
        <f t="shared" si="381"/>
        <v>0</v>
      </c>
      <c r="Z1336" s="130">
        <f t="shared" si="382"/>
        <v>0</v>
      </c>
      <c r="AE1336" s="41"/>
      <c r="AF1336" s="41"/>
      <c r="AG1336" s="41"/>
      <c r="AH1336" s="41"/>
      <c r="AJ1336" s="281"/>
    </row>
    <row r="1337" spans="1:36" ht="19.5" hidden="1" customHeight="1" outlineLevel="1">
      <c r="A1337" s="54"/>
      <c r="B1337" s="10" t="s">
        <v>1527</v>
      </c>
      <c r="C1337" s="41">
        <f t="shared" si="393"/>
        <v>0</v>
      </c>
      <c r="D1337" s="41"/>
      <c r="E1337" s="41"/>
      <c r="F1337" s="41">
        <f t="shared" si="394"/>
        <v>0</v>
      </c>
      <c r="G1337" s="41">
        <f t="shared" si="375"/>
        <v>0</v>
      </c>
      <c r="H1337" s="130">
        <f t="shared" si="376"/>
        <v>0</v>
      </c>
      <c r="I1337" s="41"/>
      <c r="J1337" s="41"/>
      <c r="K1337" s="41">
        <f t="shared" si="391"/>
        <v>0</v>
      </c>
      <c r="L1337" s="41">
        <f t="shared" si="392"/>
        <v>0</v>
      </c>
      <c r="M1337" s="41">
        <f t="shared" si="377"/>
        <v>0</v>
      </c>
      <c r="N1337" s="130">
        <f t="shared" si="378"/>
        <v>0</v>
      </c>
      <c r="O1337" s="41"/>
      <c r="P1337" s="41"/>
      <c r="Q1337" s="41"/>
      <c r="R1337" s="41"/>
      <c r="S1337" s="41">
        <f t="shared" si="379"/>
        <v>0</v>
      </c>
      <c r="T1337" s="130">
        <f t="shared" si="380"/>
        <v>0</v>
      </c>
      <c r="U1337" s="41"/>
      <c r="V1337" s="41"/>
      <c r="W1337" s="41"/>
      <c r="X1337" s="41"/>
      <c r="Y1337" s="41">
        <f t="shared" si="381"/>
        <v>0</v>
      </c>
      <c r="Z1337" s="130">
        <f t="shared" si="382"/>
        <v>0</v>
      </c>
      <c r="AE1337" s="41"/>
      <c r="AF1337" s="41"/>
      <c r="AG1337" s="41"/>
      <c r="AH1337" s="41"/>
      <c r="AJ1337" s="281"/>
    </row>
    <row r="1338" spans="1:36" ht="19.5" hidden="1" customHeight="1" outlineLevel="1">
      <c r="A1338" s="54"/>
      <c r="B1338" s="10" t="s">
        <v>1528</v>
      </c>
      <c r="C1338" s="41">
        <f t="shared" si="393"/>
        <v>0</v>
      </c>
      <c r="D1338" s="41"/>
      <c r="E1338" s="41"/>
      <c r="F1338" s="41">
        <f t="shared" si="394"/>
        <v>0</v>
      </c>
      <c r="G1338" s="41">
        <f t="shared" si="375"/>
        <v>0</v>
      </c>
      <c r="H1338" s="130">
        <f t="shared" si="376"/>
        <v>0</v>
      </c>
      <c r="I1338" s="41"/>
      <c r="J1338" s="41"/>
      <c r="K1338" s="41">
        <f t="shared" si="391"/>
        <v>0</v>
      </c>
      <c r="L1338" s="41">
        <f t="shared" si="392"/>
        <v>0</v>
      </c>
      <c r="M1338" s="41">
        <f t="shared" si="377"/>
        <v>0</v>
      </c>
      <c r="N1338" s="130">
        <f t="shared" si="378"/>
        <v>0</v>
      </c>
      <c r="O1338" s="41"/>
      <c r="P1338" s="41"/>
      <c r="Q1338" s="41"/>
      <c r="R1338" s="41"/>
      <c r="S1338" s="41">
        <f t="shared" si="379"/>
        <v>0</v>
      </c>
      <c r="T1338" s="130">
        <f t="shared" si="380"/>
        <v>0</v>
      </c>
      <c r="U1338" s="41"/>
      <c r="V1338" s="41"/>
      <c r="W1338" s="41"/>
      <c r="X1338" s="41"/>
      <c r="Y1338" s="41">
        <f t="shared" si="381"/>
        <v>0</v>
      </c>
      <c r="Z1338" s="130">
        <f t="shared" si="382"/>
        <v>0</v>
      </c>
      <c r="AE1338" s="41"/>
      <c r="AF1338" s="41"/>
      <c r="AG1338" s="41"/>
      <c r="AH1338" s="41"/>
      <c r="AJ1338" s="281"/>
    </row>
    <row r="1339" spans="1:36" ht="19.5" hidden="1" customHeight="1" outlineLevel="1">
      <c r="A1339" s="54"/>
      <c r="B1339" s="10" t="s">
        <v>1529</v>
      </c>
      <c r="C1339" s="41">
        <f t="shared" si="393"/>
        <v>0</v>
      </c>
      <c r="D1339" s="41"/>
      <c r="E1339" s="41"/>
      <c r="F1339" s="41">
        <f t="shared" si="394"/>
        <v>0</v>
      </c>
      <c r="G1339" s="41">
        <f t="shared" si="375"/>
        <v>0</v>
      </c>
      <c r="H1339" s="130">
        <f t="shared" si="376"/>
        <v>0</v>
      </c>
      <c r="I1339" s="41"/>
      <c r="J1339" s="41"/>
      <c r="K1339" s="41">
        <f t="shared" si="391"/>
        <v>0</v>
      </c>
      <c r="L1339" s="41">
        <f t="shared" si="392"/>
        <v>0</v>
      </c>
      <c r="M1339" s="41">
        <f t="shared" si="377"/>
        <v>0</v>
      </c>
      <c r="N1339" s="130">
        <f t="shared" si="378"/>
        <v>0</v>
      </c>
      <c r="O1339" s="41"/>
      <c r="P1339" s="41"/>
      <c r="Q1339" s="41"/>
      <c r="R1339" s="41"/>
      <c r="S1339" s="41">
        <f t="shared" si="379"/>
        <v>0</v>
      </c>
      <c r="T1339" s="130">
        <f t="shared" si="380"/>
        <v>0</v>
      </c>
      <c r="U1339" s="41"/>
      <c r="V1339" s="41"/>
      <c r="W1339" s="41"/>
      <c r="X1339" s="41"/>
      <c r="Y1339" s="41">
        <f t="shared" si="381"/>
        <v>0</v>
      </c>
      <c r="Z1339" s="130">
        <f t="shared" si="382"/>
        <v>0</v>
      </c>
      <c r="AE1339" s="41"/>
      <c r="AF1339" s="41"/>
      <c r="AG1339" s="41"/>
      <c r="AH1339" s="41"/>
      <c r="AJ1339" s="281"/>
    </row>
    <row r="1340" spans="1:36" ht="19.5" hidden="1" customHeight="1" outlineLevel="1">
      <c r="A1340" s="54"/>
      <c r="B1340" s="10" t="s">
        <v>1530</v>
      </c>
      <c r="C1340" s="41">
        <f t="shared" si="393"/>
        <v>0</v>
      </c>
      <c r="D1340" s="41"/>
      <c r="E1340" s="41"/>
      <c r="F1340" s="41">
        <f t="shared" si="394"/>
        <v>0</v>
      </c>
      <c r="G1340" s="41">
        <f t="shared" si="375"/>
        <v>0</v>
      </c>
      <c r="H1340" s="130">
        <f t="shared" si="376"/>
        <v>0</v>
      </c>
      <c r="I1340" s="41"/>
      <c r="J1340" s="41"/>
      <c r="K1340" s="41">
        <f t="shared" si="391"/>
        <v>0</v>
      </c>
      <c r="L1340" s="41">
        <f t="shared" si="392"/>
        <v>0</v>
      </c>
      <c r="M1340" s="41">
        <f t="shared" si="377"/>
        <v>0</v>
      </c>
      <c r="N1340" s="130">
        <f t="shared" si="378"/>
        <v>0</v>
      </c>
      <c r="O1340" s="41"/>
      <c r="P1340" s="41"/>
      <c r="Q1340" s="41"/>
      <c r="R1340" s="41"/>
      <c r="S1340" s="41">
        <f t="shared" si="379"/>
        <v>0</v>
      </c>
      <c r="T1340" s="130">
        <f t="shared" si="380"/>
        <v>0</v>
      </c>
      <c r="U1340" s="41"/>
      <c r="V1340" s="41"/>
      <c r="W1340" s="41"/>
      <c r="X1340" s="41"/>
      <c r="Y1340" s="41">
        <f t="shared" si="381"/>
        <v>0</v>
      </c>
      <c r="Z1340" s="130">
        <f t="shared" si="382"/>
        <v>0</v>
      </c>
      <c r="AE1340" s="41"/>
      <c r="AF1340" s="41"/>
      <c r="AG1340" s="41"/>
      <c r="AH1340" s="41"/>
      <c r="AJ1340" s="281"/>
    </row>
    <row r="1341" spans="1:36" ht="19.5" hidden="1" customHeight="1" outlineLevel="1">
      <c r="A1341" s="54"/>
      <c r="B1341" s="10" t="s">
        <v>1531</v>
      </c>
      <c r="C1341" s="41">
        <f t="shared" si="393"/>
        <v>0</v>
      </c>
      <c r="D1341" s="41"/>
      <c r="E1341" s="41"/>
      <c r="F1341" s="41">
        <f t="shared" si="394"/>
        <v>0</v>
      </c>
      <c r="G1341" s="41">
        <f t="shared" si="375"/>
        <v>0</v>
      </c>
      <c r="H1341" s="130">
        <f t="shared" si="376"/>
        <v>0</v>
      </c>
      <c r="I1341" s="41"/>
      <c r="J1341" s="41"/>
      <c r="K1341" s="41">
        <f t="shared" si="391"/>
        <v>0</v>
      </c>
      <c r="L1341" s="41">
        <f t="shared" si="392"/>
        <v>0</v>
      </c>
      <c r="M1341" s="41">
        <f t="shared" si="377"/>
        <v>0</v>
      </c>
      <c r="N1341" s="130">
        <f t="shared" si="378"/>
        <v>0</v>
      </c>
      <c r="O1341" s="41"/>
      <c r="P1341" s="41"/>
      <c r="Q1341" s="41"/>
      <c r="R1341" s="41"/>
      <c r="S1341" s="41">
        <f t="shared" si="379"/>
        <v>0</v>
      </c>
      <c r="T1341" s="130">
        <f t="shared" si="380"/>
        <v>0</v>
      </c>
      <c r="U1341" s="41"/>
      <c r="V1341" s="41"/>
      <c r="W1341" s="41"/>
      <c r="X1341" s="41"/>
      <c r="Y1341" s="41">
        <f t="shared" si="381"/>
        <v>0</v>
      </c>
      <c r="Z1341" s="130">
        <f t="shared" si="382"/>
        <v>0</v>
      </c>
      <c r="AE1341" s="41"/>
      <c r="AF1341" s="41"/>
      <c r="AG1341" s="41"/>
      <c r="AH1341" s="41"/>
      <c r="AJ1341" s="281"/>
    </row>
    <row r="1342" spans="1:36" ht="19.5" hidden="1" customHeight="1" outlineLevel="1">
      <c r="A1342" s="54"/>
      <c r="B1342" s="10" t="s">
        <v>1532</v>
      </c>
      <c r="C1342" s="41">
        <f t="shared" si="393"/>
        <v>3558</v>
      </c>
      <c r="D1342" s="41"/>
      <c r="E1342" s="41"/>
      <c r="F1342" s="41">
        <f t="shared" si="394"/>
        <v>3558</v>
      </c>
      <c r="G1342" s="41">
        <f t="shared" si="375"/>
        <v>0</v>
      </c>
      <c r="H1342" s="130">
        <f t="shared" si="376"/>
        <v>0</v>
      </c>
      <c r="I1342" s="41">
        <v>3558</v>
      </c>
      <c r="J1342" s="41"/>
      <c r="K1342" s="41">
        <f t="shared" si="391"/>
        <v>0</v>
      </c>
      <c r="L1342" s="41">
        <f t="shared" si="392"/>
        <v>3558</v>
      </c>
      <c r="M1342" s="41">
        <f t="shared" si="377"/>
        <v>0</v>
      </c>
      <c r="N1342" s="130">
        <f t="shared" si="378"/>
        <v>0</v>
      </c>
      <c r="O1342" s="41"/>
      <c r="P1342" s="41"/>
      <c r="Q1342" s="41"/>
      <c r="R1342" s="41"/>
      <c r="S1342" s="41">
        <f t="shared" si="379"/>
        <v>0</v>
      </c>
      <c r="T1342" s="130">
        <f t="shared" si="380"/>
        <v>0</v>
      </c>
      <c r="U1342" s="41"/>
      <c r="V1342" s="41"/>
      <c r="W1342" s="41"/>
      <c r="X1342" s="41"/>
      <c r="Y1342" s="41">
        <f t="shared" si="381"/>
        <v>0</v>
      </c>
      <c r="Z1342" s="130">
        <f t="shared" si="382"/>
        <v>0</v>
      </c>
      <c r="AE1342" s="41"/>
      <c r="AF1342" s="41"/>
      <c r="AG1342" s="41"/>
      <c r="AH1342" s="41"/>
      <c r="AJ1342" s="281"/>
    </row>
    <row r="1343" spans="1:36" ht="19.5" customHeight="1" collapsed="1">
      <c r="A1343" s="54"/>
      <c r="B1343" s="121" t="s">
        <v>1533</v>
      </c>
      <c r="C1343" s="44">
        <f>SUM(C1344:C1363)</f>
        <v>18462</v>
      </c>
      <c r="D1343" s="44"/>
      <c r="E1343" s="44"/>
      <c r="F1343" s="44">
        <f>SUM(F1344:F1363)</f>
        <v>18608</v>
      </c>
      <c r="G1343" s="44">
        <f t="shared" si="375"/>
        <v>146</v>
      </c>
      <c r="H1343" s="131">
        <f t="shared" si="376"/>
        <v>0.79081356299425842</v>
      </c>
      <c r="I1343" s="44">
        <f>SUM(I1344:I1363)</f>
        <v>18462</v>
      </c>
      <c r="J1343" s="44">
        <f t="shared" ref="J1343:K1343" si="395">SUM(J1344:J1363)</f>
        <v>0</v>
      </c>
      <c r="K1343" s="44">
        <f t="shared" si="395"/>
        <v>146</v>
      </c>
      <c r="L1343" s="44">
        <f>SUM(L1344:L1363)</f>
        <v>18608</v>
      </c>
      <c r="M1343" s="44">
        <f t="shared" si="377"/>
        <v>146</v>
      </c>
      <c r="N1343" s="131">
        <f t="shared" si="378"/>
        <v>0.79081356299425842</v>
      </c>
      <c r="O1343" s="44"/>
      <c r="P1343" s="44"/>
      <c r="Q1343" s="44"/>
      <c r="R1343" s="44"/>
      <c r="S1343" s="44">
        <f t="shared" si="379"/>
        <v>0</v>
      </c>
      <c r="T1343" s="131">
        <f t="shared" si="380"/>
        <v>0</v>
      </c>
      <c r="U1343" s="44"/>
      <c r="V1343" s="44"/>
      <c r="W1343" s="44"/>
      <c r="X1343" s="44"/>
      <c r="Y1343" s="44">
        <f t="shared" si="381"/>
        <v>0</v>
      </c>
      <c r="Z1343" s="131">
        <f t="shared" si="382"/>
        <v>0</v>
      </c>
      <c r="AE1343" s="44"/>
      <c r="AF1343" s="44">
        <f>SUM(AF1344:AF1363)</f>
        <v>0</v>
      </c>
      <c r="AG1343" s="44"/>
      <c r="AH1343" s="44">
        <f>SUM(AH1344:AH1363)</f>
        <v>146</v>
      </c>
      <c r="AJ1343" s="281"/>
    </row>
    <row r="1344" spans="1:36" ht="19.5" hidden="1" customHeight="1" outlineLevel="1">
      <c r="A1344" s="54"/>
      <c r="B1344" s="10" t="s">
        <v>1534</v>
      </c>
      <c r="C1344" s="41">
        <f t="shared" ref="C1344:C1368" si="396">I1344+O1344+U1344</f>
        <v>1178</v>
      </c>
      <c r="D1344" s="41"/>
      <c r="E1344" s="41"/>
      <c r="F1344" s="41">
        <f t="shared" ref="F1344:F1368" si="397">L1344+R1344+X1344</f>
        <v>1178</v>
      </c>
      <c r="G1344" s="41">
        <f t="shared" si="375"/>
        <v>0</v>
      </c>
      <c r="H1344" s="130">
        <f t="shared" si="376"/>
        <v>0</v>
      </c>
      <c r="I1344" s="41">
        <v>1178</v>
      </c>
      <c r="J1344" s="41"/>
      <c r="K1344" s="41">
        <f t="shared" ref="K1344:K1367" si="398">SUM(AE1344:AH1344)</f>
        <v>0</v>
      </c>
      <c r="L1344" s="41">
        <f t="shared" ref="L1344:L1363" si="399">SUM(I1344:K1344)</f>
        <v>1178</v>
      </c>
      <c r="M1344" s="41">
        <f t="shared" si="377"/>
        <v>0</v>
      </c>
      <c r="N1344" s="130">
        <f t="shared" si="378"/>
        <v>0</v>
      </c>
      <c r="O1344" s="41"/>
      <c r="P1344" s="41"/>
      <c r="Q1344" s="41"/>
      <c r="R1344" s="41"/>
      <c r="S1344" s="41">
        <f t="shared" si="379"/>
        <v>0</v>
      </c>
      <c r="T1344" s="130">
        <f t="shared" si="380"/>
        <v>0</v>
      </c>
      <c r="U1344" s="41"/>
      <c r="V1344" s="41"/>
      <c r="W1344" s="41"/>
      <c r="X1344" s="41"/>
      <c r="Y1344" s="41">
        <f t="shared" si="381"/>
        <v>0</v>
      </c>
      <c r="Z1344" s="130">
        <f t="shared" si="382"/>
        <v>0</v>
      </c>
      <c r="AE1344" s="41"/>
      <c r="AF1344" s="41"/>
      <c r="AG1344" s="41"/>
      <c r="AH1344" s="41"/>
      <c r="AJ1344" s="281"/>
    </row>
    <row r="1345" spans="1:36" ht="19.5" hidden="1" customHeight="1" outlineLevel="1">
      <c r="A1345" s="54"/>
      <c r="B1345" s="10" t="s">
        <v>1535</v>
      </c>
      <c r="C1345" s="41">
        <f t="shared" si="396"/>
        <v>0</v>
      </c>
      <c r="D1345" s="41"/>
      <c r="E1345" s="41"/>
      <c r="F1345" s="41">
        <f t="shared" si="397"/>
        <v>0</v>
      </c>
      <c r="G1345" s="41">
        <f t="shared" si="375"/>
        <v>0</v>
      </c>
      <c r="H1345" s="130">
        <f t="shared" si="376"/>
        <v>0</v>
      </c>
      <c r="I1345" s="41">
        <v>0</v>
      </c>
      <c r="J1345" s="41"/>
      <c r="K1345" s="41">
        <f t="shared" si="398"/>
        <v>0</v>
      </c>
      <c r="L1345" s="41">
        <f t="shared" si="399"/>
        <v>0</v>
      </c>
      <c r="M1345" s="41">
        <f t="shared" si="377"/>
        <v>0</v>
      </c>
      <c r="N1345" s="130">
        <f t="shared" si="378"/>
        <v>0</v>
      </c>
      <c r="O1345" s="41"/>
      <c r="P1345" s="41"/>
      <c r="Q1345" s="41"/>
      <c r="R1345" s="41"/>
      <c r="S1345" s="41">
        <f t="shared" si="379"/>
        <v>0</v>
      </c>
      <c r="T1345" s="130">
        <f t="shared" si="380"/>
        <v>0</v>
      </c>
      <c r="U1345" s="41"/>
      <c r="V1345" s="41"/>
      <c r="W1345" s="41"/>
      <c r="X1345" s="41"/>
      <c r="Y1345" s="41">
        <f t="shared" si="381"/>
        <v>0</v>
      </c>
      <c r="Z1345" s="130">
        <f t="shared" si="382"/>
        <v>0</v>
      </c>
      <c r="AE1345" s="41"/>
      <c r="AF1345" s="41"/>
      <c r="AG1345" s="41"/>
      <c r="AH1345" s="41"/>
      <c r="AJ1345" s="281"/>
    </row>
    <row r="1346" spans="1:36" ht="19.5" hidden="1" customHeight="1" outlineLevel="1">
      <c r="A1346" s="54"/>
      <c r="B1346" s="10" t="s">
        <v>1536</v>
      </c>
      <c r="C1346" s="41">
        <f t="shared" si="396"/>
        <v>0</v>
      </c>
      <c r="D1346" s="41"/>
      <c r="E1346" s="41"/>
      <c r="F1346" s="41">
        <f t="shared" si="397"/>
        <v>0</v>
      </c>
      <c r="G1346" s="41">
        <f t="shared" si="375"/>
        <v>0</v>
      </c>
      <c r="H1346" s="130">
        <f t="shared" si="376"/>
        <v>0</v>
      </c>
      <c r="I1346" s="41">
        <v>0</v>
      </c>
      <c r="J1346" s="41"/>
      <c r="K1346" s="41">
        <f t="shared" si="398"/>
        <v>0</v>
      </c>
      <c r="L1346" s="41">
        <f t="shared" si="399"/>
        <v>0</v>
      </c>
      <c r="M1346" s="41">
        <f t="shared" si="377"/>
        <v>0</v>
      </c>
      <c r="N1346" s="130">
        <f t="shared" si="378"/>
        <v>0</v>
      </c>
      <c r="O1346" s="41"/>
      <c r="P1346" s="41"/>
      <c r="Q1346" s="41"/>
      <c r="R1346" s="41"/>
      <c r="S1346" s="41">
        <f t="shared" si="379"/>
        <v>0</v>
      </c>
      <c r="T1346" s="130">
        <f t="shared" si="380"/>
        <v>0</v>
      </c>
      <c r="U1346" s="41"/>
      <c r="V1346" s="41"/>
      <c r="W1346" s="41"/>
      <c r="X1346" s="41"/>
      <c r="Y1346" s="41">
        <f t="shared" si="381"/>
        <v>0</v>
      </c>
      <c r="Z1346" s="130">
        <f t="shared" si="382"/>
        <v>0</v>
      </c>
      <c r="AE1346" s="41"/>
      <c r="AF1346" s="41"/>
      <c r="AG1346" s="41"/>
      <c r="AH1346" s="41"/>
      <c r="AJ1346" s="281"/>
    </row>
    <row r="1347" spans="1:36" ht="19.5" hidden="1" customHeight="1" outlineLevel="1">
      <c r="A1347" s="54"/>
      <c r="B1347" s="10" t="s">
        <v>1537</v>
      </c>
      <c r="C1347" s="41">
        <f t="shared" si="396"/>
        <v>0</v>
      </c>
      <c r="D1347" s="41"/>
      <c r="E1347" s="41"/>
      <c r="F1347" s="41">
        <f t="shared" si="397"/>
        <v>0</v>
      </c>
      <c r="G1347" s="41">
        <f t="shared" si="375"/>
        <v>0</v>
      </c>
      <c r="H1347" s="130">
        <f t="shared" si="376"/>
        <v>0</v>
      </c>
      <c r="I1347" s="41">
        <v>0</v>
      </c>
      <c r="J1347" s="41"/>
      <c r="K1347" s="41">
        <f t="shared" si="398"/>
        <v>0</v>
      </c>
      <c r="L1347" s="41">
        <f t="shared" si="399"/>
        <v>0</v>
      </c>
      <c r="M1347" s="41">
        <f t="shared" si="377"/>
        <v>0</v>
      </c>
      <c r="N1347" s="130">
        <f t="shared" si="378"/>
        <v>0</v>
      </c>
      <c r="O1347" s="41"/>
      <c r="P1347" s="41"/>
      <c r="Q1347" s="41"/>
      <c r="R1347" s="41"/>
      <c r="S1347" s="41">
        <f t="shared" si="379"/>
        <v>0</v>
      </c>
      <c r="T1347" s="130">
        <f t="shared" si="380"/>
        <v>0</v>
      </c>
      <c r="U1347" s="41"/>
      <c r="V1347" s="41"/>
      <c r="W1347" s="41"/>
      <c r="X1347" s="41"/>
      <c r="Y1347" s="41">
        <f t="shared" si="381"/>
        <v>0</v>
      </c>
      <c r="Z1347" s="130">
        <f t="shared" si="382"/>
        <v>0</v>
      </c>
      <c r="AE1347" s="41"/>
      <c r="AF1347" s="41"/>
      <c r="AG1347" s="41"/>
      <c r="AH1347" s="41"/>
      <c r="AJ1347" s="281"/>
    </row>
    <row r="1348" spans="1:36" ht="19.5" hidden="1" customHeight="1" outlineLevel="1">
      <c r="A1348" s="54"/>
      <c r="B1348" s="10" t="s">
        <v>1538</v>
      </c>
      <c r="C1348" s="41">
        <f t="shared" si="396"/>
        <v>8900</v>
      </c>
      <c r="D1348" s="41"/>
      <c r="E1348" s="41"/>
      <c r="F1348" s="41">
        <f t="shared" si="397"/>
        <v>8900</v>
      </c>
      <c r="G1348" s="41">
        <f t="shared" si="375"/>
        <v>0</v>
      </c>
      <c r="H1348" s="130">
        <f t="shared" si="376"/>
        <v>0</v>
      </c>
      <c r="I1348" s="41">
        <v>8900</v>
      </c>
      <c r="J1348" s="41"/>
      <c r="K1348" s="41">
        <f t="shared" si="398"/>
        <v>0</v>
      </c>
      <c r="L1348" s="41">
        <f t="shared" si="399"/>
        <v>8900</v>
      </c>
      <c r="M1348" s="41">
        <f t="shared" si="377"/>
        <v>0</v>
      </c>
      <c r="N1348" s="130">
        <f t="shared" si="378"/>
        <v>0</v>
      </c>
      <c r="O1348" s="41"/>
      <c r="P1348" s="41"/>
      <c r="Q1348" s="41"/>
      <c r="R1348" s="41"/>
      <c r="S1348" s="41">
        <f t="shared" si="379"/>
        <v>0</v>
      </c>
      <c r="T1348" s="130">
        <f t="shared" si="380"/>
        <v>0</v>
      </c>
      <c r="U1348" s="41"/>
      <c r="V1348" s="41"/>
      <c r="W1348" s="41"/>
      <c r="X1348" s="41"/>
      <c r="Y1348" s="41">
        <f t="shared" si="381"/>
        <v>0</v>
      </c>
      <c r="Z1348" s="130">
        <f t="shared" si="382"/>
        <v>0</v>
      </c>
      <c r="AE1348" s="41"/>
      <c r="AF1348" s="41"/>
      <c r="AG1348" s="41"/>
      <c r="AH1348" s="41"/>
      <c r="AJ1348" s="281"/>
    </row>
    <row r="1349" spans="1:36" ht="19.5" hidden="1" customHeight="1" outlineLevel="1">
      <c r="A1349" s="54"/>
      <c r="B1349" s="10" t="s">
        <v>1539</v>
      </c>
      <c r="C1349" s="41">
        <f t="shared" si="396"/>
        <v>0</v>
      </c>
      <c r="D1349" s="41"/>
      <c r="E1349" s="41"/>
      <c r="F1349" s="41">
        <f t="shared" si="397"/>
        <v>0</v>
      </c>
      <c r="G1349" s="41">
        <f t="shared" si="375"/>
        <v>0</v>
      </c>
      <c r="H1349" s="130">
        <f t="shared" si="376"/>
        <v>0</v>
      </c>
      <c r="I1349" s="41">
        <v>0</v>
      </c>
      <c r="J1349" s="41"/>
      <c r="K1349" s="41">
        <f t="shared" si="398"/>
        <v>0</v>
      </c>
      <c r="L1349" s="41">
        <f t="shared" si="399"/>
        <v>0</v>
      </c>
      <c r="M1349" s="41">
        <f t="shared" si="377"/>
        <v>0</v>
      </c>
      <c r="N1349" s="130">
        <f t="shared" si="378"/>
        <v>0</v>
      </c>
      <c r="O1349" s="41"/>
      <c r="P1349" s="41"/>
      <c r="Q1349" s="41"/>
      <c r="R1349" s="41"/>
      <c r="S1349" s="41">
        <f t="shared" si="379"/>
        <v>0</v>
      </c>
      <c r="T1349" s="130">
        <f t="shared" si="380"/>
        <v>0</v>
      </c>
      <c r="U1349" s="41"/>
      <c r="V1349" s="41"/>
      <c r="W1349" s="41"/>
      <c r="X1349" s="41"/>
      <c r="Y1349" s="41">
        <f t="shared" si="381"/>
        <v>0</v>
      </c>
      <c r="Z1349" s="130">
        <f t="shared" si="382"/>
        <v>0</v>
      </c>
      <c r="AE1349" s="41"/>
      <c r="AF1349" s="41"/>
      <c r="AG1349" s="41"/>
      <c r="AH1349" s="41"/>
      <c r="AJ1349" s="281"/>
    </row>
    <row r="1350" spans="1:36" ht="19.5" hidden="1" customHeight="1" outlineLevel="1">
      <c r="A1350" s="54"/>
      <c r="B1350" s="10" t="s">
        <v>1540</v>
      </c>
      <c r="C1350" s="41">
        <f t="shared" si="396"/>
        <v>400</v>
      </c>
      <c r="D1350" s="41"/>
      <c r="E1350" s="41"/>
      <c r="F1350" s="41">
        <f t="shared" si="397"/>
        <v>400</v>
      </c>
      <c r="G1350" s="41">
        <f t="shared" si="375"/>
        <v>0</v>
      </c>
      <c r="H1350" s="130">
        <f t="shared" si="376"/>
        <v>0</v>
      </c>
      <c r="I1350" s="41">
        <v>400</v>
      </c>
      <c r="J1350" s="41"/>
      <c r="K1350" s="41">
        <f t="shared" si="398"/>
        <v>0</v>
      </c>
      <c r="L1350" s="41">
        <f t="shared" si="399"/>
        <v>400</v>
      </c>
      <c r="M1350" s="41">
        <f t="shared" si="377"/>
        <v>0</v>
      </c>
      <c r="N1350" s="130">
        <f t="shared" si="378"/>
        <v>0</v>
      </c>
      <c r="O1350" s="41"/>
      <c r="P1350" s="41"/>
      <c r="Q1350" s="41"/>
      <c r="R1350" s="41"/>
      <c r="S1350" s="41">
        <f t="shared" si="379"/>
        <v>0</v>
      </c>
      <c r="T1350" s="130">
        <f t="shared" si="380"/>
        <v>0</v>
      </c>
      <c r="U1350" s="41"/>
      <c r="V1350" s="41"/>
      <c r="W1350" s="41"/>
      <c r="X1350" s="41"/>
      <c r="Y1350" s="41">
        <f t="shared" si="381"/>
        <v>0</v>
      </c>
      <c r="Z1350" s="130">
        <f t="shared" si="382"/>
        <v>0</v>
      </c>
      <c r="AE1350" s="41"/>
      <c r="AF1350" s="41"/>
      <c r="AG1350" s="41"/>
      <c r="AH1350" s="41"/>
      <c r="AJ1350" s="281"/>
    </row>
    <row r="1351" spans="1:36" ht="19.5" hidden="1" customHeight="1" outlineLevel="1">
      <c r="A1351" s="54"/>
      <c r="B1351" s="10" t="s">
        <v>1541</v>
      </c>
      <c r="C1351" s="41">
        <f t="shared" si="396"/>
        <v>819</v>
      </c>
      <c r="D1351" s="41"/>
      <c r="E1351" s="41"/>
      <c r="F1351" s="41">
        <f t="shared" si="397"/>
        <v>901</v>
      </c>
      <c r="G1351" s="41">
        <f t="shared" ref="G1351:G1371" si="400">F1351-C1351</f>
        <v>82</v>
      </c>
      <c r="H1351" s="130">
        <f t="shared" ref="H1351:H1371" si="401">IF(C1351=0,0,G1351/C1351*100)</f>
        <v>10.012210012210012</v>
      </c>
      <c r="I1351" s="41">
        <v>819</v>
      </c>
      <c r="J1351" s="41"/>
      <c r="K1351" s="41">
        <f t="shared" si="398"/>
        <v>82</v>
      </c>
      <c r="L1351" s="41">
        <f t="shared" si="399"/>
        <v>901</v>
      </c>
      <c r="M1351" s="41">
        <f t="shared" ref="M1351:M1371" si="402">L1351-I1351</f>
        <v>82</v>
      </c>
      <c r="N1351" s="130">
        <f t="shared" ref="N1351:N1371" si="403">IF(I1351=0,0,M1351/I1351*100)</f>
        <v>10.012210012210012</v>
      </c>
      <c r="O1351" s="41"/>
      <c r="P1351" s="41"/>
      <c r="Q1351" s="41"/>
      <c r="R1351" s="41"/>
      <c r="S1351" s="41">
        <f t="shared" ref="S1351:S1371" si="404">R1351-O1351</f>
        <v>0</v>
      </c>
      <c r="T1351" s="130">
        <f t="shared" ref="T1351:T1371" si="405">IF(O1351=0,0,S1351/O1351*100)</f>
        <v>0</v>
      </c>
      <c r="U1351" s="41"/>
      <c r="V1351" s="41"/>
      <c r="W1351" s="41"/>
      <c r="X1351" s="41"/>
      <c r="Y1351" s="41">
        <f t="shared" ref="Y1351:Y1371" si="406">X1351-U1351</f>
        <v>0</v>
      </c>
      <c r="Z1351" s="130">
        <f t="shared" ref="Z1351:Z1371" si="407">IF(U1351=0,0,Y1351/U1351*100)</f>
        <v>0</v>
      </c>
      <c r="AE1351" s="41"/>
      <c r="AF1351" s="41"/>
      <c r="AG1351" s="41"/>
      <c r="AH1351" s="41">
        <v>82</v>
      </c>
      <c r="AJ1351" s="281"/>
    </row>
    <row r="1352" spans="1:36" ht="19.5" hidden="1" customHeight="1" outlineLevel="1">
      <c r="A1352" s="54"/>
      <c r="B1352" s="10" t="s">
        <v>1542</v>
      </c>
      <c r="C1352" s="41">
        <f t="shared" si="396"/>
        <v>726</v>
      </c>
      <c r="D1352" s="41"/>
      <c r="E1352" s="41"/>
      <c r="F1352" s="41">
        <f t="shared" si="397"/>
        <v>786</v>
      </c>
      <c r="G1352" s="41">
        <f t="shared" si="400"/>
        <v>60</v>
      </c>
      <c r="H1352" s="130">
        <f t="shared" si="401"/>
        <v>8.2644628099173563</v>
      </c>
      <c r="I1352" s="41">
        <v>726</v>
      </c>
      <c r="J1352" s="41"/>
      <c r="K1352" s="41">
        <f t="shared" si="398"/>
        <v>60</v>
      </c>
      <c r="L1352" s="41">
        <f t="shared" si="399"/>
        <v>786</v>
      </c>
      <c r="M1352" s="41">
        <f t="shared" si="402"/>
        <v>60</v>
      </c>
      <c r="N1352" s="130">
        <f t="shared" si="403"/>
        <v>8.2644628099173563</v>
      </c>
      <c r="O1352" s="41"/>
      <c r="P1352" s="41"/>
      <c r="Q1352" s="41"/>
      <c r="R1352" s="41"/>
      <c r="S1352" s="41">
        <f t="shared" si="404"/>
        <v>0</v>
      </c>
      <c r="T1352" s="130">
        <f t="shared" si="405"/>
        <v>0</v>
      </c>
      <c r="U1352" s="41"/>
      <c r="V1352" s="41"/>
      <c r="W1352" s="41"/>
      <c r="X1352" s="41"/>
      <c r="Y1352" s="41">
        <f t="shared" si="406"/>
        <v>0</v>
      </c>
      <c r="Z1352" s="130">
        <f t="shared" si="407"/>
        <v>0</v>
      </c>
      <c r="AE1352" s="41"/>
      <c r="AF1352" s="41"/>
      <c r="AG1352" s="41"/>
      <c r="AH1352" s="41">
        <v>60</v>
      </c>
      <c r="AJ1352" s="281"/>
    </row>
    <row r="1353" spans="1:36" ht="19.5" hidden="1" customHeight="1" outlineLevel="1">
      <c r="A1353" s="54"/>
      <c r="B1353" s="10" t="s">
        <v>1543</v>
      </c>
      <c r="C1353" s="41">
        <f t="shared" si="396"/>
        <v>0</v>
      </c>
      <c r="D1353" s="41"/>
      <c r="E1353" s="41"/>
      <c r="F1353" s="41">
        <f t="shared" si="397"/>
        <v>0</v>
      </c>
      <c r="G1353" s="41">
        <f t="shared" si="400"/>
        <v>0</v>
      </c>
      <c r="H1353" s="130">
        <f t="shared" si="401"/>
        <v>0</v>
      </c>
      <c r="I1353" s="41">
        <v>0</v>
      </c>
      <c r="J1353" s="41"/>
      <c r="K1353" s="41">
        <f t="shared" si="398"/>
        <v>0</v>
      </c>
      <c r="L1353" s="41">
        <f t="shared" si="399"/>
        <v>0</v>
      </c>
      <c r="M1353" s="41">
        <f t="shared" si="402"/>
        <v>0</v>
      </c>
      <c r="N1353" s="130">
        <f t="shared" si="403"/>
        <v>0</v>
      </c>
      <c r="O1353" s="41"/>
      <c r="P1353" s="41"/>
      <c r="Q1353" s="41"/>
      <c r="R1353" s="41"/>
      <c r="S1353" s="41">
        <f t="shared" si="404"/>
        <v>0</v>
      </c>
      <c r="T1353" s="130">
        <f t="shared" si="405"/>
        <v>0</v>
      </c>
      <c r="U1353" s="41"/>
      <c r="V1353" s="41"/>
      <c r="W1353" s="41"/>
      <c r="X1353" s="41"/>
      <c r="Y1353" s="41">
        <f t="shared" si="406"/>
        <v>0</v>
      </c>
      <c r="Z1353" s="130">
        <f t="shared" si="407"/>
        <v>0</v>
      </c>
      <c r="AE1353" s="41"/>
      <c r="AF1353" s="41"/>
      <c r="AG1353" s="41"/>
      <c r="AH1353" s="41"/>
      <c r="AJ1353" s="281"/>
    </row>
    <row r="1354" spans="1:36" ht="19.5" hidden="1" customHeight="1" outlineLevel="1">
      <c r="A1354" s="54"/>
      <c r="B1354" s="10" t="s">
        <v>1544</v>
      </c>
      <c r="C1354" s="41">
        <f t="shared" si="396"/>
        <v>0</v>
      </c>
      <c r="D1354" s="41"/>
      <c r="E1354" s="41"/>
      <c r="F1354" s="41">
        <f t="shared" si="397"/>
        <v>0</v>
      </c>
      <c r="G1354" s="41">
        <f t="shared" si="400"/>
        <v>0</v>
      </c>
      <c r="H1354" s="130">
        <f t="shared" si="401"/>
        <v>0</v>
      </c>
      <c r="I1354" s="41">
        <v>0</v>
      </c>
      <c r="J1354" s="41"/>
      <c r="K1354" s="41">
        <f t="shared" si="398"/>
        <v>0</v>
      </c>
      <c r="L1354" s="41">
        <f t="shared" si="399"/>
        <v>0</v>
      </c>
      <c r="M1354" s="41">
        <f t="shared" si="402"/>
        <v>0</v>
      </c>
      <c r="N1354" s="130">
        <f t="shared" si="403"/>
        <v>0</v>
      </c>
      <c r="O1354" s="41"/>
      <c r="P1354" s="41"/>
      <c r="Q1354" s="41"/>
      <c r="R1354" s="41"/>
      <c r="S1354" s="41">
        <f t="shared" si="404"/>
        <v>0</v>
      </c>
      <c r="T1354" s="130">
        <f t="shared" si="405"/>
        <v>0</v>
      </c>
      <c r="U1354" s="41"/>
      <c r="V1354" s="41"/>
      <c r="W1354" s="41"/>
      <c r="X1354" s="41"/>
      <c r="Y1354" s="41">
        <f t="shared" si="406"/>
        <v>0</v>
      </c>
      <c r="Z1354" s="130">
        <f t="shared" si="407"/>
        <v>0</v>
      </c>
      <c r="AE1354" s="41"/>
      <c r="AF1354" s="41"/>
      <c r="AG1354" s="41"/>
      <c r="AH1354" s="41"/>
      <c r="AJ1354" s="281"/>
    </row>
    <row r="1355" spans="1:36" ht="19.5" hidden="1" customHeight="1" outlineLevel="1">
      <c r="A1355" s="54"/>
      <c r="B1355" s="10" t="s">
        <v>1545</v>
      </c>
      <c r="C1355" s="41">
        <f t="shared" si="396"/>
        <v>5010</v>
      </c>
      <c r="D1355" s="41"/>
      <c r="E1355" s="41"/>
      <c r="F1355" s="41">
        <f t="shared" si="397"/>
        <v>5014</v>
      </c>
      <c r="G1355" s="41">
        <f t="shared" si="400"/>
        <v>4</v>
      </c>
      <c r="H1355" s="130">
        <f t="shared" si="401"/>
        <v>7.9840319361277445E-2</v>
      </c>
      <c r="I1355" s="41">
        <v>5010</v>
      </c>
      <c r="J1355" s="41"/>
      <c r="K1355" s="41">
        <f t="shared" si="398"/>
        <v>4</v>
      </c>
      <c r="L1355" s="41">
        <f t="shared" si="399"/>
        <v>5014</v>
      </c>
      <c r="M1355" s="41">
        <f t="shared" si="402"/>
        <v>4</v>
      </c>
      <c r="N1355" s="130">
        <f t="shared" si="403"/>
        <v>7.9840319361277445E-2</v>
      </c>
      <c r="O1355" s="41"/>
      <c r="P1355" s="41"/>
      <c r="Q1355" s="41"/>
      <c r="R1355" s="41"/>
      <c r="S1355" s="41">
        <f t="shared" si="404"/>
        <v>0</v>
      </c>
      <c r="T1355" s="130">
        <f t="shared" si="405"/>
        <v>0</v>
      </c>
      <c r="U1355" s="41"/>
      <c r="V1355" s="41"/>
      <c r="W1355" s="41"/>
      <c r="X1355" s="41"/>
      <c r="Y1355" s="41">
        <f t="shared" si="406"/>
        <v>0</v>
      </c>
      <c r="Z1355" s="130">
        <f t="shared" si="407"/>
        <v>0</v>
      </c>
      <c r="AE1355" s="41"/>
      <c r="AF1355" s="41"/>
      <c r="AG1355" s="41"/>
      <c r="AH1355" s="41">
        <v>4</v>
      </c>
      <c r="AJ1355" s="281"/>
    </row>
    <row r="1356" spans="1:36" ht="19.5" hidden="1" customHeight="1" outlineLevel="1">
      <c r="A1356" s="54"/>
      <c r="B1356" s="10" t="s">
        <v>1546</v>
      </c>
      <c r="C1356" s="41">
        <f t="shared" si="396"/>
        <v>699</v>
      </c>
      <c r="D1356" s="41"/>
      <c r="E1356" s="41"/>
      <c r="F1356" s="41">
        <f t="shared" si="397"/>
        <v>699</v>
      </c>
      <c r="G1356" s="41">
        <f t="shared" si="400"/>
        <v>0</v>
      </c>
      <c r="H1356" s="130">
        <f t="shared" si="401"/>
        <v>0</v>
      </c>
      <c r="I1356" s="41">
        <v>699</v>
      </c>
      <c r="J1356" s="41"/>
      <c r="K1356" s="41">
        <f t="shared" si="398"/>
        <v>0</v>
      </c>
      <c r="L1356" s="41">
        <f t="shared" si="399"/>
        <v>699</v>
      </c>
      <c r="M1356" s="41">
        <f t="shared" si="402"/>
        <v>0</v>
      </c>
      <c r="N1356" s="130">
        <f t="shared" si="403"/>
        <v>0</v>
      </c>
      <c r="O1356" s="41"/>
      <c r="P1356" s="41"/>
      <c r="Q1356" s="41"/>
      <c r="R1356" s="41"/>
      <c r="S1356" s="41">
        <f t="shared" si="404"/>
        <v>0</v>
      </c>
      <c r="T1356" s="130">
        <f t="shared" si="405"/>
        <v>0</v>
      </c>
      <c r="U1356" s="41"/>
      <c r="V1356" s="41"/>
      <c r="W1356" s="41"/>
      <c r="X1356" s="41"/>
      <c r="Y1356" s="41">
        <f t="shared" si="406"/>
        <v>0</v>
      </c>
      <c r="Z1356" s="130">
        <f t="shared" si="407"/>
        <v>0</v>
      </c>
      <c r="AE1356" s="41"/>
      <c r="AF1356" s="41"/>
      <c r="AG1356" s="41"/>
      <c r="AH1356" s="41"/>
      <c r="AJ1356" s="281"/>
    </row>
    <row r="1357" spans="1:36" ht="19.5" hidden="1" customHeight="1" outlineLevel="1">
      <c r="A1357" s="54"/>
      <c r="B1357" s="10" t="s">
        <v>1547</v>
      </c>
      <c r="C1357" s="41">
        <f t="shared" si="396"/>
        <v>0</v>
      </c>
      <c r="D1357" s="41"/>
      <c r="E1357" s="41"/>
      <c r="F1357" s="41">
        <f t="shared" si="397"/>
        <v>0</v>
      </c>
      <c r="G1357" s="41">
        <f t="shared" si="400"/>
        <v>0</v>
      </c>
      <c r="H1357" s="130">
        <f t="shared" si="401"/>
        <v>0</v>
      </c>
      <c r="I1357" s="41">
        <v>0</v>
      </c>
      <c r="J1357" s="41"/>
      <c r="K1357" s="41">
        <f t="shared" si="398"/>
        <v>0</v>
      </c>
      <c r="L1357" s="41">
        <f t="shared" si="399"/>
        <v>0</v>
      </c>
      <c r="M1357" s="41">
        <f t="shared" si="402"/>
        <v>0</v>
      </c>
      <c r="N1357" s="130">
        <f t="shared" si="403"/>
        <v>0</v>
      </c>
      <c r="O1357" s="41"/>
      <c r="P1357" s="41"/>
      <c r="Q1357" s="41"/>
      <c r="R1357" s="41"/>
      <c r="S1357" s="41">
        <f t="shared" si="404"/>
        <v>0</v>
      </c>
      <c r="T1357" s="130">
        <f t="shared" si="405"/>
        <v>0</v>
      </c>
      <c r="U1357" s="41"/>
      <c r="V1357" s="41"/>
      <c r="W1357" s="41"/>
      <c r="X1357" s="41"/>
      <c r="Y1357" s="41">
        <f t="shared" si="406"/>
        <v>0</v>
      </c>
      <c r="Z1357" s="130">
        <f t="shared" si="407"/>
        <v>0</v>
      </c>
      <c r="AE1357" s="41"/>
      <c r="AF1357" s="41"/>
      <c r="AG1357" s="41"/>
      <c r="AH1357" s="41"/>
      <c r="AJ1357" s="281"/>
    </row>
    <row r="1358" spans="1:36" ht="19.5" hidden="1" customHeight="1" outlineLevel="1">
      <c r="A1358" s="54"/>
      <c r="B1358" s="10" t="s">
        <v>1548</v>
      </c>
      <c r="C1358" s="41">
        <f t="shared" si="396"/>
        <v>0</v>
      </c>
      <c r="D1358" s="41"/>
      <c r="E1358" s="41"/>
      <c r="F1358" s="41">
        <f t="shared" si="397"/>
        <v>0</v>
      </c>
      <c r="G1358" s="41">
        <f t="shared" si="400"/>
        <v>0</v>
      </c>
      <c r="H1358" s="130">
        <f t="shared" si="401"/>
        <v>0</v>
      </c>
      <c r="I1358" s="41">
        <v>0</v>
      </c>
      <c r="J1358" s="41"/>
      <c r="K1358" s="41">
        <f t="shared" si="398"/>
        <v>0</v>
      </c>
      <c r="L1358" s="41">
        <f t="shared" si="399"/>
        <v>0</v>
      </c>
      <c r="M1358" s="41">
        <f t="shared" si="402"/>
        <v>0</v>
      </c>
      <c r="N1358" s="130">
        <f t="shared" si="403"/>
        <v>0</v>
      </c>
      <c r="O1358" s="41"/>
      <c r="P1358" s="41"/>
      <c r="Q1358" s="41"/>
      <c r="R1358" s="41"/>
      <c r="S1358" s="41">
        <f t="shared" si="404"/>
        <v>0</v>
      </c>
      <c r="T1358" s="130">
        <f t="shared" si="405"/>
        <v>0</v>
      </c>
      <c r="U1358" s="41"/>
      <c r="V1358" s="41"/>
      <c r="W1358" s="41"/>
      <c r="X1358" s="41"/>
      <c r="Y1358" s="41">
        <f t="shared" si="406"/>
        <v>0</v>
      </c>
      <c r="Z1358" s="130">
        <f t="shared" si="407"/>
        <v>0</v>
      </c>
      <c r="AE1358" s="41"/>
      <c r="AF1358" s="41"/>
      <c r="AG1358" s="41"/>
      <c r="AH1358" s="41"/>
      <c r="AJ1358" s="281"/>
    </row>
    <row r="1359" spans="1:36" ht="19.5" hidden="1" customHeight="1" outlineLevel="1">
      <c r="A1359" s="54"/>
      <c r="B1359" s="10" t="s">
        <v>1549</v>
      </c>
      <c r="C1359" s="41">
        <f t="shared" si="396"/>
        <v>0</v>
      </c>
      <c r="D1359" s="41"/>
      <c r="E1359" s="41"/>
      <c r="F1359" s="41">
        <f t="shared" si="397"/>
        <v>0</v>
      </c>
      <c r="G1359" s="41">
        <f t="shared" si="400"/>
        <v>0</v>
      </c>
      <c r="H1359" s="130">
        <f t="shared" si="401"/>
        <v>0</v>
      </c>
      <c r="I1359" s="41">
        <v>0</v>
      </c>
      <c r="J1359" s="41"/>
      <c r="K1359" s="41">
        <f t="shared" si="398"/>
        <v>0</v>
      </c>
      <c r="L1359" s="41">
        <f t="shared" si="399"/>
        <v>0</v>
      </c>
      <c r="M1359" s="41">
        <f t="shared" si="402"/>
        <v>0</v>
      </c>
      <c r="N1359" s="130">
        <f t="shared" si="403"/>
        <v>0</v>
      </c>
      <c r="O1359" s="41"/>
      <c r="P1359" s="41"/>
      <c r="Q1359" s="41"/>
      <c r="R1359" s="41"/>
      <c r="S1359" s="41">
        <f t="shared" si="404"/>
        <v>0</v>
      </c>
      <c r="T1359" s="130">
        <f t="shared" si="405"/>
        <v>0</v>
      </c>
      <c r="U1359" s="41"/>
      <c r="V1359" s="41"/>
      <c r="W1359" s="41"/>
      <c r="X1359" s="41"/>
      <c r="Y1359" s="41">
        <f t="shared" si="406"/>
        <v>0</v>
      </c>
      <c r="Z1359" s="130">
        <f t="shared" si="407"/>
        <v>0</v>
      </c>
      <c r="AE1359" s="41"/>
      <c r="AF1359" s="41"/>
      <c r="AG1359" s="41"/>
      <c r="AH1359" s="41"/>
      <c r="AJ1359" s="281"/>
    </row>
    <row r="1360" spans="1:36" ht="19.5" hidden="1" customHeight="1" outlineLevel="1">
      <c r="A1360" s="54"/>
      <c r="B1360" s="10" t="s">
        <v>1550</v>
      </c>
      <c r="C1360" s="41">
        <f t="shared" si="396"/>
        <v>130</v>
      </c>
      <c r="D1360" s="41"/>
      <c r="E1360" s="41"/>
      <c r="F1360" s="41">
        <f t="shared" si="397"/>
        <v>130</v>
      </c>
      <c r="G1360" s="41">
        <f t="shared" si="400"/>
        <v>0</v>
      </c>
      <c r="H1360" s="130">
        <f t="shared" si="401"/>
        <v>0</v>
      </c>
      <c r="I1360" s="41">
        <v>130</v>
      </c>
      <c r="J1360" s="41"/>
      <c r="K1360" s="41">
        <f t="shared" si="398"/>
        <v>0</v>
      </c>
      <c r="L1360" s="41">
        <f t="shared" si="399"/>
        <v>130</v>
      </c>
      <c r="M1360" s="41">
        <f t="shared" si="402"/>
        <v>0</v>
      </c>
      <c r="N1360" s="130">
        <f t="shared" si="403"/>
        <v>0</v>
      </c>
      <c r="O1360" s="41"/>
      <c r="P1360" s="41"/>
      <c r="Q1360" s="41"/>
      <c r="R1360" s="41"/>
      <c r="S1360" s="41">
        <f t="shared" si="404"/>
        <v>0</v>
      </c>
      <c r="T1360" s="130">
        <f t="shared" si="405"/>
        <v>0</v>
      </c>
      <c r="U1360" s="41"/>
      <c r="V1360" s="41"/>
      <c r="W1360" s="41"/>
      <c r="X1360" s="41"/>
      <c r="Y1360" s="41">
        <f t="shared" si="406"/>
        <v>0</v>
      </c>
      <c r="Z1360" s="130">
        <f t="shared" si="407"/>
        <v>0</v>
      </c>
      <c r="AE1360" s="41"/>
      <c r="AF1360" s="41"/>
      <c r="AG1360" s="41"/>
      <c r="AH1360" s="41"/>
      <c r="AJ1360" s="281"/>
    </row>
    <row r="1361" spans="1:36" ht="19.5" hidden="1" customHeight="1" outlineLevel="1">
      <c r="A1361" s="54"/>
      <c r="B1361" s="10" t="s">
        <v>1551</v>
      </c>
      <c r="C1361" s="41">
        <f t="shared" si="396"/>
        <v>600</v>
      </c>
      <c r="D1361" s="41"/>
      <c r="E1361" s="41"/>
      <c r="F1361" s="41">
        <f t="shared" si="397"/>
        <v>600</v>
      </c>
      <c r="G1361" s="41">
        <f t="shared" si="400"/>
        <v>0</v>
      </c>
      <c r="H1361" s="130">
        <f t="shared" si="401"/>
        <v>0</v>
      </c>
      <c r="I1361" s="41">
        <v>600</v>
      </c>
      <c r="J1361" s="41"/>
      <c r="K1361" s="41">
        <f t="shared" si="398"/>
        <v>0</v>
      </c>
      <c r="L1361" s="41">
        <f t="shared" si="399"/>
        <v>600</v>
      </c>
      <c r="M1361" s="41">
        <f t="shared" si="402"/>
        <v>0</v>
      </c>
      <c r="N1361" s="130">
        <f t="shared" si="403"/>
        <v>0</v>
      </c>
      <c r="O1361" s="41"/>
      <c r="P1361" s="41"/>
      <c r="Q1361" s="41"/>
      <c r="R1361" s="41"/>
      <c r="S1361" s="41">
        <f t="shared" si="404"/>
        <v>0</v>
      </c>
      <c r="T1361" s="130">
        <f t="shared" si="405"/>
        <v>0</v>
      </c>
      <c r="U1361" s="41"/>
      <c r="V1361" s="41"/>
      <c r="W1361" s="41"/>
      <c r="X1361" s="41"/>
      <c r="Y1361" s="41">
        <f t="shared" si="406"/>
        <v>0</v>
      </c>
      <c r="Z1361" s="130">
        <f t="shared" si="407"/>
        <v>0</v>
      </c>
      <c r="AE1361" s="41"/>
      <c r="AF1361" s="41"/>
      <c r="AG1361" s="41"/>
      <c r="AH1361" s="41"/>
      <c r="AJ1361" s="281"/>
    </row>
    <row r="1362" spans="1:36" ht="19.5" hidden="1" customHeight="1" outlineLevel="1">
      <c r="A1362" s="54"/>
      <c r="B1362" s="10" t="s">
        <v>1552</v>
      </c>
      <c r="C1362" s="41">
        <f t="shared" si="396"/>
        <v>0</v>
      </c>
      <c r="D1362" s="41"/>
      <c r="E1362" s="41"/>
      <c r="F1362" s="41">
        <f t="shared" si="397"/>
        <v>0</v>
      </c>
      <c r="G1362" s="41">
        <f t="shared" si="400"/>
        <v>0</v>
      </c>
      <c r="H1362" s="130">
        <f t="shared" si="401"/>
        <v>0</v>
      </c>
      <c r="I1362" s="41">
        <v>0</v>
      </c>
      <c r="J1362" s="41"/>
      <c r="K1362" s="41">
        <f t="shared" si="398"/>
        <v>0</v>
      </c>
      <c r="L1362" s="41">
        <f t="shared" si="399"/>
        <v>0</v>
      </c>
      <c r="M1362" s="41">
        <f t="shared" si="402"/>
        <v>0</v>
      </c>
      <c r="N1362" s="130">
        <f t="shared" si="403"/>
        <v>0</v>
      </c>
      <c r="O1362" s="41"/>
      <c r="P1362" s="41"/>
      <c r="Q1362" s="41"/>
      <c r="R1362" s="41"/>
      <c r="S1362" s="41">
        <f t="shared" si="404"/>
        <v>0</v>
      </c>
      <c r="T1362" s="130">
        <f t="shared" si="405"/>
        <v>0</v>
      </c>
      <c r="U1362" s="41"/>
      <c r="V1362" s="41"/>
      <c r="W1362" s="41"/>
      <c r="X1362" s="41"/>
      <c r="Y1362" s="41">
        <f t="shared" si="406"/>
        <v>0</v>
      </c>
      <c r="Z1362" s="130">
        <f t="shared" si="407"/>
        <v>0</v>
      </c>
      <c r="AE1362" s="41"/>
      <c r="AF1362" s="41"/>
      <c r="AG1362" s="41"/>
      <c r="AH1362" s="41"/>
      <c r="AJ1362" s="281"/>
    </row>
    <row r="1363" spans="1:36" ht="19.5" hidden="1" customHeight="1" outlineLevel="1">
      <c r="A1363" s="54"/>
      <c r="B1363" s="10" t="s">
        <v>1553</v>
      </c>
      <c r="C1363" s="41">
        <f t="shared" si="396"/>
        <v>0</v>
      </c>
      <c r="D1363" s="41"/>
      <c r="E1363" s="41"/>
      <c r="F1363" s="41">
        <f t="shared" si="397"/>
        <v>0</v>
      </c>
      <c r="G1363" s="41">
        <f t="shared" si="400"/>
        <v>0</v>
      </c>
      <c r="H1363" s="130">
        <f t="shared" si="401"/>
        <v>0</v>
      </c>
      <c r="I1363" s="41">
        <v>0</v>
      </c>
      <c r="J1363" s="41"/>
      <c r="K1363" s="41">
        <f t="shared" si="398"/>
        <v>0</v>
      </c>
      <c r="L1363" s="41">
        <f t="shared" si="399"/>
        <v>0</v>
      </c>
      <c r="M1363" s="41">
        <f t="shared" si="402"/>
        <v>0</v>
      </c>
      <c r="N1363" s="130">
        <f t="shared" si="403"/>
        <v>0</v>
      </c>
      <c r="O1363" s="41"/>
      <c r="P1363" s="41"/>
      <c r="Q1363" s="41"/>
      <c r="R1363" s="41"/>
      <c r="S1363" s="41">
        <f t="shared" si="404"/>
        <v>0</v>
      </c>
      <c r="T1363" s="130">
        <f t="shared" si="405"/>
        <v>0</v>
      </c>
      <c r="U1363" s="41"/>
      <c r="V1363" s="41"/>
      <c r="W1363" s="41"/>
      <c r="X1363" s="41"/>
      <c r="Y1363" s="41">
        <f t="shared" si="406"/>
        <v>0</v>
      </c>
      <c r="Z1363" s="130">
        <f t="shared" si="407"/>
        <v>0</v>
      </c>
      <c r="AE1363" s="41"/>
      <c r="AF1363" s="41"/>
      <c r="AG1363" s="41"/>
      <c r="AH1363" s="41"/>
      <c r="AJ1363" s="281"/>
    </row>
    <row r="1364" spans="1:36" ht="19.5" customHeight="1">
      <c r="A1364" s="54"/>
      <c r="B1364" s="121" t="s">
        <v>1554</v>
      </c>
      <c r="C1364" s="41">
        <f t="shared" si="396"/>
        <v>0</v>
      </c>
      <c r="D1364" s="41"/>
      <c r="E1364" s="41"/>
      <c r="F1364" s="41">
        <f t="shared" si="397"/>
        <v>0</v>
      </c>
      <c r="G1364" s="41">
        <f t="shared" si="400"/>
        <v>0</v>
      </c>
      <c r="H1364" s="130">
        <f t="shared" si="401"/>
        <v>0</v>
      </c>
      <c r="I1364" s="41"/>
      <c r="J1364" s="41"/>
      <c r="K1364" s="41">
        <f t="shared" si="398"/>
        <v>0</v>
      </c>
      <c r="L1364" s="41"/>
      <c r="M1364" s="41">
        <f t="shared" si="402"/>
        <v>0</v>
      </c>
      <c r="N1364" s="130">
        <f t="shared" si="403"/>
        <v>0</v>
      </c>
      <c r="O1364" s="41"/>
      <c r="P1364" s="41"/>
      <c r="Q1364" s="41"/>
      <c r="R1364" s="41"/>
      <c r="S1364" s="41">
        <f t="shared" si="404"/>
        <v>0</v>
      </c>
      <c r="T1364" s="130">
        <f t="shared" si="405"/>
        <v>0</v>
      </c>
      <c r="U1364" s="41"/>
      <c r="V1364" s="41"/>
      <c r="W1364" s="41"/>
      <c r="X1364" s="41"/>
      <c r="Y1364" s="41">
        <f t="shared" si="406"/>
        <v>0</v>
      </c>
      <c r="Z1364" s="130">
        <f t="shared" si="407"/>
        <v>0</v>
      </c>
      <c r="AE1364" s="41"/>
      <c r="AF1364" s="41"/>
      <c r="AG1364" s="41"/>
      <c r="AH1364" s="41"/>
      <c r="AJ1364" s="281"/>
    </row>
    <row r="1365" spans="1:36" ht="19.5" customHeight="1">
      <c r="A1365" s="54"/>
      <c r="B1365" s="121" t="s">
        <v>1555</v>
      </c>
      <c r="C1365" s="41">
        <f t="shared" si="396"/>
        <v>0</v>
      </c>
      <c r="D1365" s="41"/>
      <c r="E1365" s="41"/>
      <c r="F1365" s="41">
        <f t="shared" si="397"/>
        <v>0</v>
      </c>
      <c r="G1365" s="41">
        <f t="shared" si="400"/>
        <v>0</v>
      </c>
      <c r="H1365" s="130">
        <f t="shared" si="401"/>
        <v>0</v>
      </c>
      <c r="I1365" s="41"/>
      <c r="J1365" s="41"/>
      <c r="K1365" s="41">
        <f t="shared" si="398"/>
        <v>0</v>
      </c>
      <c r="L1365" s="41"/>
      <c r="M1365" s="41">
        <f t="shared" si="402"/>
        <v>0</v>
      </c>
      <c r="N1365" s="130">
        <f t="shared" si="403"/>
        <v>0</v>
      </c>
      <c r="O1365" s="41"/>
      <c r="P1365" s="41"/>
      <c r="Q1365" s="41"/>
      <c r="R1365" s="41"/>
      <c r="S1365" s="41">
        <f t="shared" si="404"/>
        <v>0</v>
      </c>
      <c r="T1365" s="130">
        <f t="shared" si="405"/>
        <v>0</v>
      </c>
      <c r="U1365" s="41"/>
      <c r="V1365" s="41"/>
      <c r="W1365" s="41"/>
      <c r="X1365" s="41"/>
      <c r="Y1365" s="41">
        <f t="shared" si="406"/>
        <v>0</v>
      </c>
      <c r="Z1365" s="130">
        <f t="shared" si="407"/>
        <v>0</v>
      </c>
      <c r="AE1365" s="41"/>
      <c r="AF1365" s="41"/>
      <c r="AG1365" s="41"/>
      <c r="AH1365" s="41"/>
      <c r="AJ1365" s="281"/>
    </row>
    <row r="1366" spans="1:36" ht="19.5" customHeight="1">
      <c r="A1366" s="54"/>
      <c r="B1366" s="319" t="s">
        <v>1556</v>
      </c>
      <c r="C1366" s="41">
        <f t="shared" si="396"/>
        <v>7859</v>
      </c>
      <c r="D1366" s="41"/>
      <c r="E1366" s="41"/>
      <c r="F1366" s="41">
        <f t="shared" si="397"/>
        <v>25859</v>
      </c>
      <c r="G1366" s="41">
        <f t="shared" si="400"/>
        <v>18000</v>
      </c>
      <c r="H1366" s="130">
        <f t="shared" si="401"/>
        <v>229.03677312635193</v>
      </c>
      <c r="I1366" s="41">
        <v>7859</v>
      </c>
      <c r="J1366" s="41">
        <v>18000</v>
      </c>
      <c r="K1366" s="41">
        <f t="shared" si="398"/>
        <v>0</v>
      </c>
      <c r="L1366" s="41">
        <f>I1366+J1366</f>
        <v>25859</v>
      </c>
      <c r="M1366" s="41">
        <f t="shared" si="402"/>
        <v>18000</v>
      </c>
      <c r="N1366" s="130">
        <f t="shared" si="403"/>
        <v>229.03677312635193</v>
      </c>
      <c r="O1366" s="41"/>
      <c r="P1366" s="41"/>
      <c r="Q1366" s="41"/>
      <c r="R1366" s="41"/>
      <c r="S1366" s="41">
        <f t="shared" si="404"/>
        <v>0</v>
      </c>
      <c r="T1366" s="130">
        <f t="shared" si="405"/>
        <v>0</v>
      </c>
      <c r="U1366" s="41"/>
      <c r="V1366" s="41"/>
      <c r="W1366" s="41"/>
      <c r="X1366" s="41"/>
      <c r="Y1366" s="41">
        <f t="shared" si="406"/>
        <v>0</v>
      </c>
      <c r="Z1366" s="130">
        <f t="shared" si="407"/>
        <v>0</v>
      </c>
      <c r="AE1366" s="41"/>
      <c r="AF1366" s="41"/>
      <c r="AG1366" s="41"/>
      <c r="AH1366" s="41"/>
      <c r="AJ1366" s="281"/>
    </row>
    <row r="1367" spans="1:36" ht="19.5" customHeight="1">
      <c r="A1367" s="54"/>
      <c r="B1367" s="121" t="s">
        <v>1557</v>
      </c>
      <c r="C1367" s="41">
        <f t="shared" si="396"/>
        <v>0</v>
      </c>
      <c r="D1367" s="41"/>
      <c r="E1367" s="41"/>
      <c r="F1367" s="41">
        <f t="shared" si="397"/>
        <v>1764</v>
      </c>
      <c r="G1367" s="41">
        <f t="shared" si="400"/>
        <v>1764</v>
      </c>
      <c r="H1367" s="130">
        <f t="shared" si="401"/>
        <v>0</v>
      </c>
      <c r="I1367" s="41"/>
      <c r="J1367" s="41"/>
      <c r="K1367" s="41">
        <f t="shared" si="398"/>
        <v>0</v>
      </c>
      <c r="L1367" s="41"/>
      <c r="M1367" s="41">
        <f t="shared" si="402"/>
        <v>0</v>
      </c>
      <c r="N1367" s="130">
        <f t="shared" si="403"/>
        <v>0</v>
      </c>
      <c r="O1367" s="41"/>
      <c r="P1367" s="41"/>
      <c r="Q1367" s="41"/>
      <c r="R1367" s="41">
        <v>1764</v>
      </c>
      <c r="S1367" s="41">
        <f t="shared" si="404"/>
        <v>1764</v>
      </c>
      <c r="T1367" s="130">
        <f t="shared" si="405"/>
        <v>0</v>
      </c>
      <c r="U1367" s="41"/>
      <c r="V1367" s="41"/>
      <c r="W1367" s="41"/>
      <c r="X1367" s="41"/>
      <c r="Y1367" s="41">
        <f t="shared" si="406"/>
        <v>0</v>
      </c>
      <c r="Z1367" s="130">
        <f t="shared" si="407"/>
        <v>0</v>
      </c>
      <c r="AE1367" s="41"/>
      <c r="AF1367" s="41"/>
      <c r="AG1367" s="41"/>
      <c r="AH1367" s="41"/>
      <c r="AJ1367" s="281"/>
    </row>
    <row r="1368" spans="1:36" ht="19.5" customHeight="1">
      <c r="A1368" s="52"/>
      <c r="B1368" s="122" t="s">
        <v>1558</v>
      </c>
      <c r="C1368" s="32">
        <f t="shared" si="396"/>
        <v>433</v>
      </c>
      <c r="D1368" s="32"/>
      <c r="E1368" s="32"/>
      <c r="F1368" s="32">
        <f t="shared" si="397"/>
        <v>466</v>
      </c>
      <c r="G1368" s="32">
        <f t="shared" si="400"/>
        <v>33</v>
      </c>
      <c r="H1368" s="125">
        <f t="shared" si="401"/>
        <v>7.6212471131639719</v>
      </c>
      <c r="I1368" s="32">
        <f>本公收!F101-本公支!I6-本公支!I1312</f>
        <v>433</v>
      </c>
      <c r="J1368" s="32"/>
      <c r="K1368" s="32"/>
      <c r="L1368" s="32">
        <f>本公收!G101-本公支!L6-本公支!L1312</f>
        <v>433</v>
      </c>
      <c r="M1368" s="32">
        <f t="shared" si="402"/>
        <v>0</v>
      </c>
      <c r="N1368" s="125">
        <f t="shared" si="403"/>
        <v>0</v>
      </c>
      <c r="O1368" s="32">
        <f>本公收!J101-本公支!O6-本公支!O1312</f>
        <v>0</v>
      </c>
      <c r="P1368" s="32"/>
      <c r="Q1368" s="32"/>
      <c r="R1368" s="32">
        <f>本公收!K101-本公支!R6-本公支!R1312</f>
        <v>0</v>
      </c>
      <c r="S1368" s="32">
        <f t="shared" si="404"/>
        <v>0</v>
      </c>
      <c r="T1368" s="125">
        <f t="shared" si="405"/>
        <v>0</v>
      </c>
      <c r="U1368" s="32">
        <f>本公收!N101-本公支!U6-本公支!U1312</f>
        <v>0</v>
      </c>
      <c r="V1368" s="32"/>
      <c r="W1368" s="32"/>
      <c r="X1368" s="32">
        <f>本公收!O101-本公支!X6-本公支!X1312</f>
        <v>33</v>
      </c>
      <c r="Y1368" s="32">
        <f t="shared" si="406"/>
        <v>33</v>
      </c>
      <c r="Z1368" s="125">
        <f t="shared" si="407"/>
        <v>0</v>
      </c>
      <c r="AE1368" s="32"/>
      <c r="AF1368" s="32"/>
      <c r="AG1368" s="32"/>
      <c r="AH1368" s="32"/>
      <c r="AJ1368" s="281"/>
    </row>
    <row r="1369" spans="1:36" ht="19.5" customHeight="1">
      <c r="A1369" s="54"/>
      <c r="B1369" s="123" t="s">
        <v>1559</v>
      </c>
      <c r="C1369" s="41">
        <f>C1368</f>
        <v>433</v>
      </c>
      <c r="D1369" s="41"/>
      <c r="E1369" s="41"/>
      <c r="F1369" s="41">
        <f>F1368</f>
        <v>466</v>
      </c>
      <c r="G1369" s="51">
        <f t="shared" si="400"/>
        <v>33</v>
      </c>
      <c r="H1369" s="132">
        <f t="shared" si="401"/>
        <v>7.6212471131639719</v>
      </c>
      <c r="I1369" s="51">
        <f>I1368</f>
        <v>433</v>
      </c>
      <c r="J1369" s="41"/>
      <c r="K1369" s="41"/>
      <c r="L1369" s="51">
        <f>L1368</f>
        <v>433</v>
      </c>
      <c r="M1369" s="51">
        <f t="shared" si="402"/>
        <v>0</v>
      </c>
      <c r="N1369" s="132">
        <f t="shared" si="403"/>
        <v>0</v>
      </c>
      <c r="O1369" s="41">
        <f>O1368</f>
        <v>0</v>
      </c>
      <c r="P1369" s="41"/>
      <c r="Q1369" s="41"/>
      <c r="R1369" s="41">
        <f>R1368</f>
        <v>0</v>
      </c>
      <c r="S1369" s="51">
        <f t="shared" si="404"/>
        <v>0</v>
      </c>
      <c r="T1369" s="132">
        <f t="shared" si="405"/>
        <v>0</v>
      </c>
      <c r="U1369" s="41">
        <f>U1368</f>
        <v>0</v>
      </c>
      <c r="V1369" s="41"/>
      <c r="W1369" s="41"/>
      <c r="X1369" s="41">
        <f>X1368</f>
        <v>33</v>
      </c>
      <c r="Y1369" s="51">
        <f t="shared" si="406"/>
        <v>33</v>
      </c>
      <c r="Z1369" s="132">
        <f t="shared" si="407"/>
        <v>0</v>
      </c>
      <c r="AE1369" s="41"/>
      <c r="AF1369" s="41"/>
      <c r="AG1369" s="41"/>
      <c r="AH1369" s="41"/>
      <c r="AJ1369" s="281"/>
    </row>
    <row r="1370" spans="1:36" ht="19.5" customHeight="1">
      <c r="A1370" s="54"/>
      <c r="B1370" s="123" t="s">
        <v>1560</v>
      </c>
      <c r="C1370" s="41"/>
      <c r="D1370" s="41"/>
      <c r="E1370" s="41"/>
      <c r="F1370" s="41"/>
      <c r="G1370" s="41">
        <f t="shared" si="400"/>
        <v>0</v>
      </c>
      <c r="H1370" s="130">
        <f t="shared" si="401"/>
        <v>0</v>
      </c>
      <c r="I1370" s="41"/>
      <c r="J1370" s="41"/>
      <c r="K1370" s="41"/>
      <c r="L1370" s="41"/>
      <c r="M1370" s="41">
        <f t="shared" si="402"/>
        <v>0</v>
      </c>
      <c r="N1370" s="130">
        <f t="shared" si="403"/>
        <v>0</v>
      </c>
      <c r="O1370" s="41"/>
      <c r="P1370" s="41"/>
      <c r="Q1370" s="41"/>
      <c r="R1370" s="41"/>
      <c r="S1370" s="41">
        <f t="shared" si="404"/>
        <v>0</v>
      </c>
      <c r="T1370" s="130">
        <f t="shared" si="405"/>
        <v>0</v>
      </c>
      <c r="U1370" s="41"/>
      <c r="V1370" s="41"/>
      <c r="W1370" s="41"/>
      <c r="X1370" s="41"/>
      <c r="Y1370" s="41">
        <f t="shared" si="406"/>
        <v>0</v>
      </c>
      <c r="Z1370" s="130">
        <f t="shared" si="407"/>
        <v>0</v>
      </c>
      <c r="AE1370" s="41"/>
      <c r="AF1370" s="41"/>
      <c r="AG1370" s="41"/>
      <c r="AH1370" s="41"/>
      <c r="AJ1370" s="281"/>
    </row>
    <row r="1371" spans="1:36" ht="19.5" customHeight="1">
      <c r="A1371" s="31"/>
      <c r="B1371" s="124" t="s">
        <v>1561</v>
      </c>
      <c r="C1371" s="32">
        <f>SUM(C6,C1312,C1368)</f>
        <v>634312</v>
      </c>
      <c r="D1371" s="32"/>
      <c r="E1371" s="32"/>
      <c r="F1371" s="32">
        <f>SUM(F6,F1312,F1368)</f>
        <v>810992</v>
      </c>
      <c r="G1371" s="32">
        <f t="shared" si="400"/>
        <v>176680</v>
      </c>
      <c r="H1371" s="125">
        <f t="shared" si="401"/>
        <v>27.853800653306259</v>
      </c>
      <c r="I1371" s="32">
        <f>SUM(I6,I1312,I1368)</f>
        <v>508502</v>
      </c>
      <c r="J1371" s="32">
        <f>SUM(J6,J1312,J1368)</f>
        <v>95954</v>
      </c>
      <c r="K1371" s="32">
        <f>SUM(K6,K1312,K1368)</f>
        <v>24020</v>
      </c>
      <c r="L1371" s="32">
        <f>SUM(L6,L1312,L1368)</f>
        <v>628476</v>
      </c>
      <c r="M1371" s="32">
        <f t="shared" si="402"/>
        <v>119974</v>
      </c>
      <c r="N1371" s="125">
        <f t="shared" si="403"/>
        <v>23.59361418440832</v>
      </c>
      <c r="O1371" s="32">
        <f>SUM(O6,O1312,O1368)</f>
        <v>58356</v>
      </c>
      <c r="P1371" s="32">
        <f>SUM(P6,P1312,P1368)</f>
        <v>15000</v>
      </c>
      <c r="Q1371" s="32">
        <f>SUM(Q6,Q1312,Q1368)</f>
        <v>31236</v>
      </c>
      <c r="R1371" s="32">
        <f>SUM(R6,R1312,R1368)</f>
        <v>106356</v>
      </c>
      <c r="S1371" s="32">
        <f t="shared" si="404"/>
        <v>48000</v>
      </c>
      <c r="T1371" s="125">
        <f t="shared" si="405"/>
        <v>82.253752827472752</v>
      </c>
      <c r="U1371" s="32">
        <f>SUM(U6,U1312,U1368)</f>
        <v>139115</v>
      </c>
      <c r="V1371" s="32">
        <f>SUM(V6,V1312,V1368)</f>
        <v>16000</v>
      </c>
      <c r="W1371" s="32">
        <f>SUM(W6,W1312,W1368)</f>
        <v>2266</v>
      </c>
      <c r="X1371" s="32">
        <f>SUM(X6,X1312,X1368)</f>
        <v>157414</v>
      </c>
      <c r="Y1371" s="32">
        <f t="shared" si="406"/>
        <v>18299</v>
      </c>
      <c r="Z1371" s="125">
        <f t="shared" si="407"/>
        <v>13.153865506954679</v>
      </c>
      <c r="AE1371" s="32">
        <f>SUM(AE6,AE1312,AE1368)</f>
        <v>-11860</v>
      </c>
      <c r="AF1371" s="32">
        <f>SUM(AF6,AF1312,AF1368)</f>
        <v>35880</v>
      </c>
      <c r="AG1371" s="32"/>
      <c r="AH1371" s="32">
        <f>SUM(AH6,AH1312,AH1368)</f>
        <v>0</v>
      </c>
      <c r="AJ1371" s="281"/>
    </row>
    <row r="1372" spans="1:36" ht="19.5" customHeight="1">
      <c r="C1372" s="29">
        <f>C6+C1312</f>
        <v>633879</v>
      </c>
      <c r="F1372" s="29">
        <f>F6+F1312</f>
        <v>810526</v>
      </c>
      <c r="G1372" s="29">
        <f t="shared" ref="G1372" si="408">F1372-C1372</f>
        <v>176647</v>
      </c>
      <c r="H1372" s="301">
        <f t="shared" ref="H1372" si="409">IF(C1372=0,0,G1372/C1372*100)</f>
        <v>27.867621423016065</v>
      </c>
    </row>
    <row r="1373" spans="1:36" s="58" customFormat="1" ht="19.5" customHeight="1">
      <c r="A1373" s="56"/>
      <c r="B1373" s="57" t="s">
        <v>1562</v>
      </c>
    </row>
    <row r="1374" spans="1:36" ht="19.5" customHeight="1"/>
    <row r="1375" spans="1:36" ht="19.5" customHeight="1">
      <c r="A1375" s="282" t="s">
        <v>2101</v>
      </c>
      <c r="C1375" s="29">
        <v>-10</v>
      </c>
    </row>
    <row r="1376" spans="1:36" ht="19.5" customHeight="1">
      <c r="A1376" s="282" t="s">
        <v>2121</v>
      </c>
      <c r="C1376" s="29">
        <v>-8</v>
      </c>
    </row>
    <row r="1377" spans="1:3" ht="19.5" customHeight="1">
      <c r="A1377" s="282" t="s">
        <v>2126</v>
      </c>
      <c r="C1377" s="29">
        <v>-1</v>
      </c>
    </row>
    <row r="1378" spans="1:3" ht="19.5" customHeight="1">
      <c r="A1378" s="282" t="s">
        <v>2136</v>
      </c>
      <c r="C1378" s="29">
        <v>-2</v>
      </c>
    </row>
    <row r="1379" spans="1:3" ht="19.5" customHeight="1">
      <c r="A1379" s="282" t="s">
        <v>2058</v>
      </c>
      <c r="C1379" s="29">
        <v>-5</v>
      </c>
    </row>
    <row r="1380" spans="1:3" ht="19.5" customHeight="1">
      <c r="A1380" s="282" t="s">
        <v>2061</v>
      </c>
      <c r="C1380" s="29">
        <v>-13</v>
      </c>
    </row>
    <row r="1381" spans="1:3" ht="19.5" customHeight="1">
      <c r="A1381" s="282" t="s">
        <v>2285</v>
      </c>
      <c r="C1381" s="29">
        <v>-5</v>
      </c>
    </row>
    <row r="1382" spans="1:3" ht="19.5" customHeight="1">
      <c r="A1382" s="282" t="s">
        <v>2301</v>
      </c>
      <c r="C1382" s="29">
        <v>-4</v>
      </c>
    </row>
    <row r="1383" spans="1:3" ht="19.5" customHeight="1">
      <c r="A1383" s="282" t="s">
        <v>2311</v>
      </c>
      <c r="C1383" s="29">
        <v>-14</v>
      </c>
    </row>
    <row r="1384" spans="1:3" ht="19.5" customHeight="1">
      <c r="A1384" s="282" t="s">
        <v>2317</v>
      </c>
      <c r="C1384" s="29">
        <v>-10</v>
      </c>
    </row>
    <row r="1385" spans="1:3" ht="19.5" customHeight="1">
      <c r="A1385" s="282" t="s">
        <v>2320</v>
      </c>
      <c r="C1385" s="29">
        <v>-15</v>
      </c>
    </row>
    <row r="1386" spans="1:3" ht="19.5" customHeight="1">
      <c r="A1386" s="282" t="s">
        <v>2323</v>
      </c>
      <c r="C1386" s="29">
        <v>-1</v>
      </c>
    </row>
    <row r="1387" spans="1:3" ht="19.5" customHeight="1">
      <c r="A1387" s="282" t="s">
        <v>2350</v>
      </c>
      <c r="C1387" s="29">
        <v>-13</v>
      </c>
    </row>
    <row r="1388" spans="1:3" ht="19.5" customHeight="1">
      <c r="A1388" s="283" t="s">
        <v>2474</v>
      </c>
      <c r="C1388" s="29">
        <v>-9</v>
      </c>
    </row>
    <row r="1389" spans="1:3" ht="19.5" customHeight="1">
      <c r="A1389" s="282" t="s">
        <v>2070</v>
      </c>
      <c r="C1389" s="29">
        <v>-66</v>
      </c>
    </row>
    <row r="1390" spans="1:3" ht="19.5" customHeight="1">
      <c r="A1390" s="283" t="s">
        <v>2483</v>
      </c>
      <c r="C1390" s="29">
        <v>-10</v>
      </c>
    </row>
    <row r="1391" spans="1:3" ht="19.5" customHeight="1">
      <c r="A1391" s="282" t="s">
        <v>2486</v>
      </c>
      <c r="C1391" s="29">
        <v>-56</v>
      </c>
    </row>
    <row r="1392" spans="1:3" ht="19.5" customHeight="1">
      <c r="A1392" s="282" t="s">
        <v>2489</v>
      </c>
      <c r="C1392" s="29">
        <v>-3</v>
      </c>
    </row>
    <row r="1393" spans="1:3" ht="19.5" customHeight="1">
      <c r="A1393" s="282" t="s">
        <v>2508</v>
      </c>
      <c r="C1393" s="29">
        <v>-2</v>
      </c>
    </row>
    <row r="1394" spans="1:3" ht="19.5" customHeight="1">
      <c r="A1394" s="282" t="s">
        <v>2524</v>
      </c>
      <c r="C1394" s="29">
        <v>-1</v>
      </c>
    </row>
    <row r="1395" spans="1:3" ht="19.5" customHeight="1">
      <c r="A1395" s="282" t="s">
        <v>2580</v>
      </c>
      <c r="C1395" s="29">
        <v>-5</v>
      </c>
    </row>
    <row r="1396" spans="1:3" ht="19.5" customHeight="1">
      <c r="A1396" s="282" t="s">
        <v>2587</v>
      </c>
      <c r="C1396" s="29">
        <v>-5</v>
      </c>
    </row>
    <row r="1397" spans="1:3" ht="19.5" customHeight="1">
      <c r="A1397" s="282" t="s">
        <v>2595</v>
      </c>
      <c r="C1397" s="29">
        <v>-16</v>
      </c>
    </row>
    <row r="1398" spans="1:3" ht="19.5" customHeight="1">
      <c r="A1398" s="282" t="s">
        <v>2608</v>
      </c>
      <c r="C1398" s="29">
        <v>-2</v>
      </c>
    </row>
    <row r="1399" spans="1:3" ht="19.5" customHeight="1">
      <c r="A1399" s="282" t="s">
        <v>2619</v>
      </c>
      <c r="C1399" s="29">
        <v>-16</v>
      </c>
    </row>
    <row r="1400" spans="1:3" ht="19.5" customHeight="1">
      <c r="A1400" s="282" t="s">
        <v>2076</v>
      </c>
      <c r="C1400" s="29">
        <v>-52</v>
      </c>
    </row>
    <row r="1401" spans="1:3" ht="19.5" customHeight="1">
      <c r="A1401" s="282" t="s">
        <v>2633</v>
      </c>
      <c r="C1401" s="29">
        <v>-10</v>
      </c>
    </row>
    <row r="1402" spans="1:3" ht="19.5" customHeight="1">
      <c r="A1402" s="282" t="s">
        <v>2698</v>
      </c>
      <c r="C1402" s="29">
        <v>-1</v>
      </c>
    </row>
    <row r="1403" spans="1:3" ht="19.5" customHeight="1">
      <c r="A1403" s="284" t="s">
        <v>2701</v>
      </c>
      <c r="C1403" s="29">
        <v>-10</v>
      </c>
    </row>
    <row r="1404" spans="1:3" ht="19.5" customHeight="1">
      <c r="A1404" s="282" t="s">
        <v>2717</v>
      </c>
      <c r="C1404" s="29">
        <v>-1</v>
      </c>
    </row>
    <row r="1405" spans="1:3" ht="19.5" customHeight="1">
      <c r="A1405" s="282" t="s">
        <v>3549</v>
      </c>
      <c r="C1405" s="29">
        <v>-1</v>
      </c>
    </row>
    <row r="1406" spans="1:3" ht="19.5" customHeight="1">
      <c r="A1406" s="282" t="s">
        <v>2762</v>
      </c>
      <c r="C1406" s="29">
        <v>-9</v>
      </c>
    </row>
    <row r="1407" spans="1:3" ht="19.5" customHeight="1">
      <c r="A1407" s="282" t="s">
        <v>2766</v>
      </c>
      <c r="C1407" s="29">
        <v>-2</v>
      </c>
    </row>
    <row r="1408" spans="1:3" ht="19.5" customHeight="1">
      <c r="A1408" s="282" t="s">
        <v>2079</v>
      </c>
      <c r="C1408" s="29">
        <v>-14</v>
      </c>
    </row>
    <row r="1409" spans="1:3" ht="19.5" customHeight="1">
      <c r="A1409" s="282" t="s">
        <v>2903</v>
      </c>
      <c r="C1409" s="29">
        <v>-11</v>
      </c>
    </row>
    <row r="1410" spans="1:3" ht="19.5" customHeight="1">
      <c r="A1410" s="282" t="s">
        <v>2906</v>
      </c>
      <c r="C1410" s="29">
        <v>-10</v>
      </c>
    </row>
    <row r="1411" spans="1:3" ht="19.5" customHeight="1">
      <c r="A1411" s="282" t="s">
        <v>2082</v>
      </c>
      <c r="C1411" s="29">
        <v>-2</v>
      </c>
    </row>
    <row r="1412" spans="1:3" ht="19.5" customHeight="1">
      <c r="A1412" s="282" t="s">
        <v>2953</v>
      </c>
      <c r="C1412" s="29">
        <v>-1</v>
      </c>
    </row>
    <row r="1413" spans="1:3" ht="19.5" customHeight="1">
      <c r="A1413" s="282" t="s">
        <v>2956</v>
      </c>
      <c r="C1413" s="29">
        <v>-3</v>
      </c>
    </row>
    <row r="1414" spans="1:3" ht="19.5" customHeight="1">
      <c r="A1414" s="282" t="s">
        <v>2085</v>
      </c>
      <c r="C1414" s="29">
        <v>-3</v>
      </c>
    </row>
    <row r="1415" spans="1:3" ht="19.5" customHeight="1">
      <c r="A1415" s="282" t="s">
        <v>3140</v>
      </c>
      <c r="C1415" s="29">
        <v>-5</v>
      </c>
    </row>
    <row r="1416" spans="1:3" ht="19.5" customHeight="1">
      <c r="A1416" s="282" t="s">
        <v>2090</v>
      </c>
      <c r="C1416" s="29">
        <v>-2</v>
      </c>
    </row>
    <row r="1417" spans="1:3" ht="19.5" customHeight="1">
      <c r="A1417" s="282" t="s">
        <v>3191</v>
      </c>
      <c r="C1417" s="29">
        <v>0</v>
      </c>
    </row>
    <row r="1418" spans="1:3" ht="19.5" customHeight="1">
      <c r="A1418" s="282" t="s">
        <v>2093</v>
      </c>
      <c r="C1418" s="29">
        <v>0</v>
      </c>
    </row>
    <row r="1419" spans="1:3" ht="19.5" customHeight="1">
      <c r="A1419" s="282" t="s">
        <v>3233</v>
      </c>
      <c r="C1419" s="29">
        <v>-16</v>
      </c>
    </row>
    <row r="1420" spans="1:3" ht="19.5" customHeight="1">
      <c r="A1420" s="282" t="s">
        <v>3295</v>
      </c>
      <c r="C1420" s="29">
        <v>-3</v>
      </c>
    </row>
    <row r="1421" spans="1:3" ht="19.5" customHeight="1">
      <c r="A1421" s="282"/>
    </row>
    <row r="1422" spans="1:3" ht="19.5" customHeight="1">
      <c r="A1422" s="352"/>
    </row>
    <row r="1423" spans="1:3" ht="19.5" customHeight="1">
      <c r="A1423" s="353"/>
    </row>
    <row r="1424" spans="1:3" ht="19.5" customHeight="1">
      <c r="A1424" s="282"/>
    </row>
    <row r="1425" spans="1:1" ht="19.5" customHeight="1">
      <c r="A1425" s="282"/>
    </row>
    <row r="1426" spans="1:1" ht="19.5" customHeight="1"/>
    <row r="1427" spans="1:1" ht="19.5" customHeight="1"/>
    <row r="1428" spans="1:1" ht="19.5" customHeight="1"/>
    <row r="1429" spans="1:1" ht="19.5" customHeight="1"/>
    <row r="1430" spans="1:1" ht="19.5" customHeight="1"/>
    <row r="1431" spans="1:1" ht="19.5" customHeight="1"/>
    <row r="1432" spans="1:1" ht="19.5" customHeight="1"/>
    <row r="1433" spans="1:1" ht="19.5" customHeight="1"/>
    <row r="1434" spans="1:1" ht="19.5" customHeight="1"/>
    <row r="1435" spans="1:1" ht="19.5" customHeight="1"/>
    <row r="1436" spans="1:1" ht="19.5" customHeight="1"/>
    <row r="1437" spans="1:1" ht="19.5" customHeight="1"/>
    <row r="1438" spans="1:1" ht="19.5" customHeight="1"/>
    <row r="1439" spans="1:1" ht="19.5" customHeight="1"/>
    <row r="1440" spans="1:1" ht="19.5" customHeight="1"/>
    <row r="1441" ht="19.5" customHeight="1"/>
    <row r="1442" ht="19.5" customHeight="1"/>
    <row r="1443" ht="19.5" customHeight="1"/>
    <row r="1444" ht="19.5" customHeight="1"/>
    <row r="1445" ht="19.5" customHeight="1"/>
    <row r="1446" ht="19.5" customHeight="1"/>
    <row r="1447" ht="19.5" customHeight="1"/>
    <row r="1448" ht="19.5" customHeight="1"/>
    <row r="1449" ht="19.5" customHeight="1"/>
    <row r="1450" ht="19.5" customHeight="1"/>
    <row r="1451" ht="19.5" customHeight="1"/>
    <row r="1452" ht="19.5" customHeight="1"/>
    <row r="1453" ht="19.5" customHeight="1"/>
    <row r="1454" ht="19.5" customHeight="1"/>
    <row r="1455" ht="19.5" customHeight="1"/>
    <row r="1456" ht="19.5" customHeight="1"/>
    <row r="1457" ht="19.5" customHeight="1"/>
    <row r="1458" ht="19.5" customHeight="1"/>
    <row r="1459" ht="19.5" customHeight="1"/>
    <row r="1460" ht="19.5" customHeight="1"/>
    <row r="1461" ht="19.5" customHeight="1"/>
    <row r="1462" ht="19.5" customHeight="1"/>
    <row r="1463" ht="19.5" customHeight="1"/>
    <row r="1464" ht="19.5" customHeight="1"/>
    <row r="1465" ht="19.5" customHeight="1"/>
    <row r="1466" ht="19.5" customHeight="1"/>
    <row r="1467" ht="19.5" customHeight="1"/>
    <row r="1468" ht="19.5" customHeight="1"/>
    <row r="1469" ht="19.5" customHeight="1"/>
    <row r="1470" ht="19.5" customHeight="1"/>
    <row r="1471" ht="19.5" customHeight="1"/>
    <row r="1472" ht="19.5" customHeight="1"/>
    <row r="1473" ht="19.5" customHeight="1"/>
    <row r="1474" ht="19.5" customHeight="1"/>
    <row r="1475" ht="19.5" customHeight="1"/>
    <row r="1476" ht="19.5" customHeight="1"/>
    <row r="1477" ht="19.5" customHeight="1"/>
    <row r="1478" ht="19.5" customHeight="1"/>
    <row r="1479" ht="19.5" customHeight="1"/>
    <row r="1480" ht="19.5" customHeight="1"/>
    <row r="1481" ht="19.5" customHeight="1"/>
    <row r="1482" ht="19.5" customHeight="1"/>
    <row r="1483" ht="19.5" customHeight="1"/>
    <row r="1484" ht="19.5" customHeight="1"/>
    <row r="1485" ht="19.5" customHeight="1"/>
    <row r="1486" ht="19.5" customHeight="1"/>
    <row r="1487" ht="19.5" customHeight="1"/>
    <row r="1488" ht="19.5" customHeight="1"/>
    <row r="1489" ht="19.5" customHeight="1"/>
    <row r="1490" ht="19.5" customHeight="1"/>
    <row r="1491" ht="19.5" customHeight="1"/>
    <row r="1492" ht="19.5" customHeight="1"/>
    <row r="1493" ht="19.5" customHeight="1"/>
    <row r="1494" ht="19.5" customHeight="1"/>
    <row r="1495" ht="19.5" customHeight="1"/>
    <row r="1496" ht="19.5" customHeight="1"/>
    <row r="1497" ht="19.5" customHeight="1"/>
    <row r="1498" ht="19.5" customHeight="1"/>
    <row r="1499" ht="19.5" customHeight="1"/>
    <row r="1500" ht="19.5" customHeight="1"/>
    <row r="1501" ht="19.5" customHeight="1"/>
    <row r="1502" ht="19.5" customHeight="1"/>
  </sheetData>
  <mergeCells count="24">
    <mergeCell ref="F4:F5"/>
    <mergeCell ref="G4:H4"/>
    <mergeCell ref="I3:N3"/>
    <mergeCell ref="U4:U5"/>
    <mergeCell ref="I4:I5"/>
    <mergeCell ref="L4:L5"/>
    <mergeCell ref="M4:N4"/>
    <mergeCell ref="O4:O5"/>
    <mergeCell ref="A3:A5"/>
    <mergeCell ref="B3:B5"/>
    <mergeCell ref="S4:T4"/>
    <mergeCell ref="R4:R5"/>
    <mergeCell ref="C1:N1"/>
    <mergeCell ref="O1:Z1"/>
    <mergeCell ref="D4:E4"/>
    <mergeCell ref="J4:K4"/>
    <mergeCell ref="P4:Q4"/>
    <mergeCell ref="V4:W4"/>
    <mergeCell ref="X4:X5"/>
    <mergeCell ref="Y4:Z4"/>
    <mergeCell ref="O3:T3"/>
    <mergeCell ref="U3:Z3"/>
    <mergeCell ref="C3:H3"/>
    <mergeCell ref="C4:C5"/>
  </mergeCells>
  <phoneticPr fontId="4" type="noConversion"/>
  <conditionalFormatting sqref="H5 G4:G5 N5 M4:M5 T5 S4:S5 Z5 Y4:Y5">
    <cfRule type="cellIs" dxfId="8" priority="1" stopIfTrue="1" operator="equal">
      <formula>0</formula>
    </cfRule>
  </conditionalFormatting>
  <printOptions horizontalCentered="1"/>
  <pageMargins left="0.59055118110236227" right="0.59055118110236227" top="0.98425196850393704" bottom="0.59055118110236227" header="0.51181102362204722" footer="0.39370078740157483"/>
  <pageSetup paperSize="9" scale="80" firstPageNumber="7" orientation="landscape" useFirstPageNumber="1" r:id="rId1"/>
  <headerFooter alignWithMargins="0">
    <oddHeader>&amp;C&amp;"方正小标宋简体,常规"&amp;18市本级（含中马钦州产业园区、钦州港区）一般公共预算支出2016年预算执行情况和2017年预算（草案）</oddHeader>
    <oddFooter>&amp;C— &amp;P —</oddFooter>
  </headerFooter>
</worksheet>
</file>

<file path=xl/worksheets/sheet5.xml><?xml version="1.0" encoding="utf-8"?>
<worksheet xmlns="http://schemas.openxmlformats.org/spreadsheetml/2006/main" xmlns:r="http://schemas.openxmlformats.org/officeDocument/2006/relationships">
  <sheetPr>
    <outlinePr summaryBelow="0" summaryRight="0"/>
  </sheetPr>
  <dimension ref="A1:H172"/>
  <sheetViews>
    <sheetView zoomScaleNormal="100" workbookViewId="0">
      <pane ySplit="3" topLeftCell="A37" activePane="bottomLeft" state="frozen"/>
      <selection activeCell="A15" sqref="A15"/>
      <selection pane="bottomLeft" activeCell="A15" sqref="A15"/>
    </sheetView>
  </sheetViews>
  <sheetFormatPr defaultColWidth="9" defaultRowHeight="22.5" outlineLevelRow="1"/>
  <cols>
    <col min="1" max="1" width="59.5" style="166" customWidth="1"/>
    <col min="2" max="2" width="12.75" style="233" customWidth="1"/>
    <col min="3" max="3" width="12.5" style="232" customWidth="1"/>
    <col min="4" max="4" width="13.25" style="166" customWidth="1"/>
    <col min="5" max="5" width="18.375" style="166" bestFit="1" customWidth="1"/>
    <col min="6" max="7" width="9" style="166"/>
    <col min="8" max="8" width="9" style="256"/>
    <col min="9" max="16384" width="9" style="166"/>
  </cols>
  <sheetData>
    <row r="1" spans="1:8" s="154" customFormat="1" ht="30.75" customHeight="1">
      <c r="A1" s="385" t="s">
        <v>1833</v>
      </c>
      <c r="B1" s="385"/>
      <c r="C1" s="385"/>
      <c r="D1" s="385"/>
      <c r="E1" s="385"/>
      <c r="H1" s="255"/>
    </row>
    <row r="2" spans="1:8" s="154" customFormat="1" ht="24.75" customHeight="1">
      <c r="A2" s="155"/>
      <c r="B2" s="156"/>
      <c r="C2" s="157"/>
      <c r="D2" s="158"/>
      <c r="E2" s="222" t="s">
        <v>1832</v>
      </c>
      <c r="H2" s="255"/>
    </row>
    <row r="3" spans="1:8" s="154" customFormat="1" ht="36" customHeight="1">
      <c r="A3" s="220" t="s">
        <v>1583</v>
      </c>
      <c r="B3" s="220" t="s">
        <v>1831</v>
      </c>
      <c r="C3" s="221" t="s">
        <v>1830</v>
      </c>
      <c r="D3" s="220" t="s">
        <v>1829</v>
      </c>
      <c r="E3" s="220" t="s">
        <v>1828</v>
      </c>
      <c r="H3" s="255"/>
    </row>
    <row r="4" spans="1:8">
      <c r="A4" s="219" t="s">
        <v>1827</v>
      </c>
      <c r="B4" s="247"/>
      <c r="C4" s="159">
        <f>C7+C128+C135</f>
        <v>616693</v>
      </c>
      <c r="D4" s="162"/>
      <c r="E4" s="223"/>
      <c r="H4" s="256">
        <v>1</v>
      </c>
    </row>
    <row r="5" spans="1:8">
      <c r="A5" s="228" t="s">
        <v>1810</v>
      </c>
      <c r="B5" s="247"/>
      <c r="C5" s="169">
        <f>C8+C129+C136</f>
        <v>126954</v>
      </c>
      <c r="D5" s="162"/>
      <c r="E5" s="223"/>
      <c r="H5" s="256">
        <v>1</v>
      </c>
    </row>
    <row r="6" spans="1:8">
      <c r="A6" s="229" t="s">
        <v>1811</v>
      </c>
      <c r="B6" s="247"/>
      <c r="C6" s="169">
        <f>C66</f>
        <v>489739</v>
      </c>
      <c r="D6" s="162"/>
      <c r="E6" s="223"/>
      <c r="H6" s="256">
        <v>1</v>
      </c>
    </row>
    <row r="7" spans="1:8">
      <c r="A7" s="227" t="s">
        <v>1826</v>
      </c>
      <c r="B7" s="247"/>
      <c r="C7" s="159">
        <f>SUM(C8,C66)</f>
        <v>585693</v>
      </c>
      <c r="D7" s="162"/>
      <c r="E7" s="223"/>
      <c r="H7" s="256">
        <v>1</v>
      </c>
    </row>
    <row r="8" spans="1:8">
      <c r="A8" s="164" t="s">
        <v>1825</v>
      </c>
      <c r="B8" s="247"/>
      <c r="C8" s="159">
        <f>SUM(C9,C64)</f>
        <v>95954</v>
      </c>
      <c r="D8" s="162"/>
      <c r="E8" s="223" t="s">
        <v>1809</v>
      </c>
      <c r="H8" s="256">
        <v>1</v>
      </c>
    </row>
    <row r="9" spans="1:8">
      <c r="A9" s="165" t="s">
        <v>58</v>
      </c>
      <c r="B9" s="248"/>
      <c r="C9" s="159">
        <f>SUM(C11,C20,C28,C29,C30,C41,C53)</f>
        <v>77954</v>
      </c>
      <c r="D9" s="162"/>
      <c r="E9" s="223"/>
      <c r="H9" s="256">
        <v>1</v>
      </c>
    </row>
    <row r="10" spans="1:8">
      <c r="A10" s="167" t="s">
        <v>1824</v>
      </c>
      <c r="B10" s="248"/>
      <c r="C10" s="169">
        <f>SUM(C27:C28,C31:C32,C35,C42:C51,C54:C55,C57:C63)</f>
        <v>11860</v>
      </c>
      <c r="D10" s="168"/>
      <c r="E10" s="224"/>
      <c r="H10" s="256">
        <v>1</v>
      </c>
    </row>
    <row r="11" spans="1:8">
      <c r="A11" s="165" t="s">
        <v>1823</v>
      </c>
      <c r="B11" s="248"/>
      <c r="C11" s="243">
        <f>SUM(C12:C19)</f>
        <v>22032</v>
      </c>
      <c r="D11" s="162"/>
      <c r="E11" s="223"/>
      <c r="H11" s="256">
        <v>1</v>
      </c>
    </row>
    <row r="12" spans="1:8">
      <c r="A12" s="245" t="s">
        <v>44</v>
      </c>
      <c r="B12" s="251">
        <v>2140104</v>
      </c>
      <c r="C12" s="239">
        <v>100</v>
      </c>
      <c r="D12" s="234" t="s">
        <v>1</v>
      </c>
      <c r="E12" s="223"/>
      <c r="H12" s="256">
        <v>1</v>
      </c>
    </row>
    <row r="13" spans="1:8">
      <c r="A13" s="245" t="s">
        <v>45</v>
      </c>
      <c r="B13" s="251">
        <v>2130142</v>
      </c>
      <c r="C13" s="239">
        <v>600</v>
      </c>
      <c r="D13" s="234" t="s">
        <v>1</v>
      </c>
      <c r="E13" s="223"/>
      <c r="H13" s="256">
        <v>1</v>
      </c>
    </row>
    <row r="14" spans="1:8">
      <c r="A14" s="245" t="s">
        <v>46</v>
      </c>
      <c r="B14" s="251">
        <v>2140104</v>
      </c>
      <c r="C14" s="239">
        <v>4000</v>
      </c>
      <c r="D14" s="234" t="s">
        <v>1</v>
      </c>
      <c r="E14" s="223"/>
      <c r="H14" s="256">
        <v>1</v>
      </c>
    </row>
    <row r="15" spans="1:8">
      <c r="A15" s="245" t="s">
        <v>47</v>
      </c>
      <c r="B15" s="254">
        <v>2140199</v>
      </c>
      <c r="C15" s="239">
        <v>300</v>
      </c>
      <c r="D15" s="234" t="s">
        <v>1</v>
      </c>
      <c r="E15" s="223"/>
      <c r="H15" s="256">
        <v>1</v>
      </c>
    </row>
    <row r="16" spans="1:8">
      <c r="A16" s="245" t="s">
        <v>48</v>
      </c>
      <c r="B16" s="251">
        <v>2140104</v>
      </c>
      <c r="C16" s="239">
        <f>20478-7946</f>
        <v>12532</v>
      </c>
      <c r="D16" s="234" t="s">
        <v>1</v>
      </c>
      <c r="E16" s="223"/>
      <c r="G16" s="166">
        <v>7946</v>
      </c>
      <c r="H16" s="256">
        <v>1</v>
      </c>
    </row>
    <row r="17" spans="1:8">
      <c r="A17" s="245" t="s">
        <v>49</v>
      </c>
      <c r="B17" s="251">
        <v>2140199</v>
      </c>
      <c r="C17" s="239">
        <v>1500</v>
      </c>
      <c r="D17" s="234" t="s">
        <v>1</v>
      </c>
      <c r="E17" s="223"/>
      <c r="H17" s="256">
        <v>1</v>
      </c>
    </row>
    <row r="18" spans="1:8">
      <c r="A18" s="245" t="s">
        <v>50</v>
      </c>
      <c r="B18" s="251">
        <v>2140199</v>
      </c>
      <c r="C18" s="239">
        <v>1000</v>
      </c>
      <c r="D18" s="234" t="s">
        <v>1</v>
      </c>
      <c r="E18" s="223"/>
      <c r="H18" s="256">
        <v>1</v>
      </c>
    </row>
    <row r="19" spans="1:8">
      <c r="A19" s="245" t="s">
        <v>51</v>
      </c>
      <c r="B19" s="251">
        <v>2140199</v>
      </c>
      <c r="C19" s="239">
        <v>2000</v>
      </c>
      <c r="D19" s="234" t="s">
        <v>1</v>
      </c>
      <c r="E19" s="223"/>
      <c r="H19" s="256">
        <v>1</v>
      </c>
    </row>
    <row r="20" spans="1:8">
      <c r="A20" s="244" t="s">
        <v>1822</v>
      </c>
      <c r="B20" s="248"/>
      <c r="C20" s="237">
        <f>SUM(C21:C27)</f>
        <v>3000</v>
      </c>
      <c r="D20" s="162"/>
      <c r="E20" s="223"/>
      <c r="H20" s="256">
        <v>1</v>
      </c>
    </row>
    <row r="21" spans="1:8">
      <c r="A21" s="245" t="s">
        <v>52</v>
      </c>
      <c r="B21" s="249">
        <v>2210106</v>
      </c>
      <c r="C21" s="239">
        <v>125</v>
      </c>
      <c r="D21" s="234" t="s">
        <v>1</v>
      </c>
      <c r="E21" s="223"/>
      <c r="H21" s="256">
        <v>1</v>
      </c>
    </row>
    <row r="22" spans="1:8">
      <c r="A22" s="245" t="s">
        <v>53</v>
      </c>
      <c r="B22" s="249">
        <v>2210106</v>
      </c>
      <c r="C22" s="239">
        <v>225</v>
      </c>
      <c r="D22" s="234" t="s">
        <v>1</v>
      </c>
      <c r="E22" s="223"/>
      <c r="H22" s="256">
        <v>1</v>
      </c>
    </row>
    <row r="23" spans="1:8">
      <c r="A23" s="245" t="s">
        <v>54</v>
      </c>
      <c r="B23" s="249">
        <v>2210106</v>
      </c>
      <c r="C23" s="239">
        <v>350</v>
      </c>
      <c r="D23" s="234" t="s">
        <v>1</v>
      </c>
      <c r="E23" s="223"/>
      <c r="H23" s="256">
        <v>1</v>
      </c>
    </row>
    <row r="24" spans="1:8">
      <c r="A24" s="245" t="s">
        <v>55</v>
      </c>
      <c r="B24" s="249">
        <v>2210101</v>
      </c>
      <c r="C24" s="239">
        <v>200</v>
      </c>
      <c r="D24" s="234" t="s">
        <v>1</v>
      </c>
      <c r="E24" s="223"/>
      <c r="H24" s="256">
        <v>1</v>
      </c>
    </row>
    <row r="25" spans="1:8">
      <c r="A25" s="245" t="s">
        <v>56</v>
      </c>
      <c r="B25" s="249">
        <v>2210101</v>
      </c>
      <c r="C25" s="239">
        <v>100</v>
      </c>
      <c r="D25" s="234" t="s">
        <v>1</v>
      </c>
      <c r="E25" s="223"/>
      <c r="H25" s="256">
        <v>1</v>
      </c>
    </row>
    <row r="26" spans="1:8">
      <c r="A26" s="245" t="s">
        <v>57</v>
      </c>
      <c r="B26" s="249">
        <v>2210101</v>
      </c>
      <c r="C26" s="239">
        <v>1000</v>
      </c>
      <c r="D26" s="234" t="s">
        <v>1</v>
      </c>
      <c r="E26" s="223"/>
      <c r="H26" s="256">
        <v>1</v>
      </c>
    </row>
    <row r="27" spans="1:8">
      <c r="A27" s="305" t="s">
        <v>3359</v>
      </c>
      <c r="B27" s="249">
        <v>2210105</v>
      </c>
      <c r="C27" s="239">
        <v>1000</v>
      </c>
      <c r="D27" s="234" t="s">
        <v>2</v>
      </c>
      <c r="E27" s="223" t="s">
        <v>1821</v>
      </c>
      <c r="H27" s="256">
        <v>1</v>
      </c>
    </row>
    <row r="28" spans="1:8" s="241" customFormat="1">
      <c r="A28" s="306" t="s">
        <v>3360</v>
      </c>
      <c r="B28" s="250">
        <v>2110402</v>
      </c>
      <c r="C28" s="237">
        <v>900</v>
      </c>
      <c r="D28" s="162" t="s">
        <v>2</v>
      </c>
      <c r="E28" s="223" t="s">
        <v>1821</v>
      </c>
      <c r="H28" s="256">
        <v>1</v>
      </c>
    </row>
    <row r="29" spans="1:8" s="241" customFormat="1">
      <c r="A29" s="306" t="s">
        <v>3361</v>
      </c>
      <c r="B29" s="250">
        <v>2130599</v>
      </c>
      <c r="C29" s="237">
        <v>1000</v>
      </c>
      <c r="D29" s="162" t="s">
        <v>1</v>
      </c>
      <c r="E29" s="225"/>
      <c r="H29" s="256">
        <v>1</v>
      </c>
    </row>
    <row r="30" spans="1:8" s="241" customFormat="1">
      <c r="A30" s="306" t="s">
        <v>3362</v>
      </c>
      <c r="B30" s="247"/>
      <c r="C30" s="243">
        <f>SUM(C31:C40)</f>
        <v>38572</v>
      </c>
      <c r="D30" s="162"/>
      <c r="E30" s="225"/>
      <c r="H30" s="256">
        <v>1</v>
      </c>
    </row>
    <row r="31" spans="1:8">
      <c r="A31" s="236" t="s">
        <v>59</v>
      </c>
      <c r="B31" s="254">
        <v>2120399</v>
      </c>
      <c r="C31" s="239">
        <v>200</v>
      </c>
      <c r="D31" s="234" t="s">
        <v>2</v>
      </c>
      <c r="E31" s="223" t="s">
        <v>1821</v>
      </c>
      <c r="H31" s="256">
        <v>1</v>
      </c>
    </row>
    <row r="32" spans="1:8">
      <c r="A32" s="236" t="s">
        <v>60</v>
      </c>
      <c r="B32" s="254">
        <v>2120399</v>
      </c>
      <c r="C32" s="239">
        <v>510</v>
      </c>
      <c r="D32" s="234" t="s">
        <v>2</v>
      </c>
      <c r="E32" s="223" t="s">
        <v>1821</v>
      </c>
      <c r="H32" s="256">
        <v>1</v>
      </c>
    </row>
    <row r="33" spans="1:8">
      <c r="A33" s="236" t="s">
        <v>61</v>
      </c>
      <c r="B33" s="249">
        <v>2120399</v>
      </c>
      <c r="C33" s="239">
        <v>1500</v>
      </c>
      <c r="D33" s="234" t="s">
        <v>1</v>
      </c>
      <c r="E33" s="223"/>
      <c r="H33" s="256">
        <v>1</v>
      </c>
    </row>
    <row r="34" spans="1:8">
      <c r="A34" s="236" t="s">
        <v>62</v>
      </c>
      <c r="B34" s="254">
        <v>2120399</v>
      </c>
      <c r="C34" s="239">
        <v>8000</v>
      </c>
      <c r="D34" s="234" t="s">
        <v>1</v>
      </c>
      <c r="E34" s="223"/>
      <c r="H34" s="256">
        <v>1</v>
      </c>
    </row>
    <row r="35" spans="1:8">
      <c r="A35" s="236" t="s">
        <v>63</v>
      </c>
      <c r="B35" s="249">
        <v>2150299</v>
      </c>
      <c r="C35" s="239">
        <v>2000</v>
      </c>
      <c r="D35" s="234" t="s">
        <v>2</v>
      </c>
      <c r="E35" s="223" t="s">
        <v>1821</v>
      </c>
      <c r="H35" s="256">
        <v>1</v>
      </c>
    </row>
    <row r="36" spans="1:8">
      <c r="A36" s="236" t="s">
        <v>64</v>
      </c>
      <c r="B36" s="254">
        <v>2120399</v>
      </c>
      <c r="C36" s="239">
        <v>6500</v>
      </c>
      <c r="D36" s="234" t="s">
        <v>1</v>
      </c>
      <c r="E36" s="223"/>
      <c r="H36" s="256">
        <v>1</v>
      </c>
    </row>
    <row r="37" spans="1:8">
      <c r="A37" s="236" t="s">
        <v>65</v>
      </c>
      <c r="B37" s="254">
        <v>2120399</v>
      </c>
      <c r="C37" s="239">
        <v>4500</v>
      </c>
      <c r="D37" s="234" t="s">
        <v>1</v>
      </c>
      <c r="E37" s="223"/>
      <c r="H37" s="256">
        <v>1</v>
      </c>
    </row>
    <row r="38" spans="1:8">
      <c r="A38" s="236" t="s">
        <v>66</v>
      </c>
      <c r="B38" s="254">
        <v>2120399</v>
      </c>
      <c r="C38" s="239">
        <v>3000</v>
      </c>
      <c r="D38" s="234" t="s">
        <v>1</v>
      </c>
      <c r="E38" s="223"/>
      <c r="H38" s="256">
        <v>1</v>
      </c>
    </row>
    <row r="39" spans="1:8">
      <c r="A39" s="236" t="s">
        <v>67</v>
      </c>
      <c r="B39" s="254">
        <v>2120399</v>
      </c>
      <c r="C39" s="239">
        <v>4087</v>
      </c>
      <c r="D39" s="234" t="s">
        <v>1</v>
      </c>
      <c r="E39" s="223"/>
      <c r="H39" s="256">
        <v>1</v>
      </c>
    </row>
    <row r="40" spans="1:8">
      <c r="A40" s="236" t="s">
        <v>68</v>
      </c>
      <c r="B40" s="254">
        <v>2120399</v>
      </c>
      <c r="C40" s="239">
        <f>8275</f>
        <v>8275</v>
      </c>
      <c r="D40" s="234" t="s">
        <v>1</v>
      </c>
      <c r="E40" s="223"/>
      <c r="G40" s="166">
        <v>4000</v>
      </c>
      <c r="H40" s="256">
        <v>1</v>
      </c>
    </row>
    <row r="41" spans="1:8">
      <c r="A41" s="306" t="s">
        <v>3363</v>
      </c>
      <c r="B41" s="248"/>
      <c r="C41" s="237">
        <f>SUM(C42:C52)</f>
        <v>9200</v>
      </c>
      <c r="D41" s="234"/>
      <c r="E41" s="223"/>
      <c r="H41" s="256">
        <v>1</v>
      </c>
    </row>
    <row r="42" spans="1:8">
      <c r="A42" s="236" t="s">
        <v>69</v>
      </c>
      <c r="B42" s="254">
        <v>2050204</v>
      </c>
      <c r="C42" s="239">
        <v>100</v>
      </c>
      <c r="D42" s="234" t="s">
        <v>2</v>
      </c>
      <c r="E42" s="223" t="s">
        <v>1821</v>
      </c>
      <c r="H42" s="256">
        <v>1</v>
      </c>
    </row>
    <row r="43" spans="1:8">
      <c r="A43" s="236" t="s">
        <v>70</v>
      </c>
      <c r="B43" s="251">
        <v>2050203</v>
      </c>
      <c r="C43" s="239">
        <v>150</v>
      </c>
      <c r="D43" s="234" t="s">
        <v>2</v>
      </c>
      <c r="E43" s="223" t="s">
        <v>1821</v>
      </c>
      <c r="H43" s="256">
        <v>1</v>
      </c>
    </row>
    <row r="44" spans="1:8">
      <c r="A44" s="236" t="s">
        <v>71</v>
      </c>
      <c r="B44" s="254">
        <v>2050204</v>
      </c>
      <c r="C44" s="239">
        <v>100</v>
      </c>
      <c r="D44" s="234" t="s">
        <v>2</v>
      </c>
      <c r="E44" s="223" t="s">
        <v>1821</v>
      </c>
      <c r="H44" s="256">
        <v>1</v>
      </c>
    </row>
    <row r="45" spans="1:8">
      <c r="A45" s="236" t="s">
        <v>72</v>
      </c>
      <c r="B45" s="251">
        <v>2050203</v>
      </c>
      <c r="C45" s="239">
        <v>19</v>
      </c>
      <c r="D45" s="234" t="s">
        <v>2</v>
      </c>
      <c r="E45" s="223" t="s">
        <v>1821</v>
      </c>
      <c r="H45" s="256">
        <v>1</v>
      </c>
    </row>
    <row r="46" spans="1:8">
      <c r="A46" s="236" t="s">
        <v>73</v>
      </c>
      <c r="B46" s="254">
        <v>2050204</v>
      </c>
      <c r="C46" s="239">
        <v>297</v>
      </c>
      <c r="D46" s="234" t="s">
        <v>2</v>
      </c>
      <c r="E46" s="223" t="s">
        <v>1821</v>
      </c>
      <c r="H46" s="256">
        <v>1</v>
      </c>
    </row>
    <row r="47" spans="1:8">
      <c r="A47" s="236" t="s">
        <v>74</v>
      </c>
      <c r="B47" s="251">
        <v>2050203</v>
      </c>
      <c r="C47" s="239">
        <v>100</v>
      </c>
      <c r="D47" s="234" t="s">
        <v>2</v>
      </c>
      <c r="E47" s="223" t="s">
        <v>1821</v>
      </c>
      <c r="H47" s="256">
        <v>1</v>
      </c>
    </row>
    <row r="48" spans="1:8">
      <c r="A48" s="236" t="s">
        <v>75</v>
      </c>
      <c r="B48" s="251">
        <v>2050203</v>
      </c>
      <c r="C48" s="239">
        <v>100</v>
      </c>
      <c r="D48" s="234" t="s">
        <v>2</v>
      </c>
      <c r="E48" s="223" t="s">
        <v>1821</v>
      </c>
      <c r="H48" s="256">
        <v>1</v>
      </c>
    </row>
    <row r="49" spans="1:8">
      <c r="A49" s="236" t="s">
        <v>76</v>
      </c>
      <c r="B49" s="251">
        <v>2050203</v>
      </c>
      <c r="C49" s="239">
        <v>384</v>
      </c>
      <c r="D49" s="234" t="s">
        <v>2</v>
      </c>
      <c r="E49" s="223" t="s">
        <v>1821</v>
      </c>
      <c r="H49" s="256">
        <v>1</v>
      </c>
    </row>
    <row r="50" spans="1:8">
      <c r="A50" s="236" t="s">
        <v>77</v>
      </c>
      <c r="B50" s="251">
        <v>2050199</v>
      </c>
      <c r="C50" s="239">
        <v>500</v>
      </c>
      <c r="D50" s="234" t="s">
        <v>2</v>
      </c>
      <c r="E50" s="223" t="s">
        <v>1821</v>
      </c>
      <c r="H50" s="256">
        <v>1</v>
      </c>
    </row>
    <row r="51" spans="1:8">
      <c r="A51" s="236" t="s">
        <v>78</v>
      </c>
      <c r="B51" s="254">
        <v>2050204</v>
      </c>
      <c r="C51" s="239">
        <v>2450</v>
      </c>
      <c r="D51" s="234" t="s">
        <v>2</v>
      </c>
      <c r="E51" s="223" t="s">
        <v>1821</v>
      </c>
      <c r="H51" s="256">
        <v>1</v>
      </c>
    </row>
    <row r="52" spans="1:8">
      <c r="A52" s="236" t="s">
        <v>79</v>
      </c>
      <c r="B52" s="251">
        <v>2050205</v>
      </c>
      <c r="C52" s="239">
        <v>5000</v>
      </c>
      <c r="D52" s="234" t="s">
        <v>1</v>
      </c>
      <c r="E52" s="223"/>
      <c r="H52" s="256">
        <v>1</v>
      </c>
    </row>
    <row r="53" spans="1:8">
      <c r="A53" s="306" t="s">
        <v>3364</v>
      </c>
      <c r="B53" s="248"/>
      <c r="C53" s="243">
        <f>SUM(C54:C63)</f>
        <v>3250</v>
      </c>
      <c r="D53" s="234"/>
      <c r="E53" s="223"/>
      <c r="H53" s="256">
        <v>1</v>
      </c>
    </row>
    <row r="54" spans="1:8">
      <c r="A54" s="236" t="s">
        <v>80</v>
      </c>
      <c r="B54" s="249">
        <v>2220403</v>
      </c>
      <c r="C54" s="239">
        <v>200</v>
      </c>
      <c r="D54" s="234" t="s">
        <v>2</v>
      </c>
      <c r="E54" s="223" t="s">
        <v>1821</v>
      </c>
      <c r="H54" s="256">
        <v>1</v>
      </c>
    </row>
    <row r="55" spans="1:8">
      <c r="A55" s="236" t="s">
        <v>81</v>
      </c>
      <c r="B55" s="252">
        <v>2130316</v>
      </c>
      <c r="C55" s="239">
        <v>100</v>
      </c>
      <c r="D55" s="234" t="s">
        <v>2</v>
      </c>
      <c r="E55" s="223" t="s">
        <v>1821</v>
      </c>
      <c r="H55" s="256">
        <v>1</v>
      </c>
    </row>
    <row r="56" spans="1:8">
      <c r="A56" s="236" t="s">
        <v>82</v>
      </c>
      <c r="B56" s="249">
        <v>2040103</v>
      </c>
      <c r="C56" s="239">
        <v>200</v>
      </c>
      <c r="D56" s="234" t="s">
        <v>1</v>
      </c>
      <c r="E56" s="223"/>
      <c r="H56" s="256">
        <v>1</v>
      </c>
    </row>
    <row r="57" spans="1:8">
      <c r="A57" s="236" t="s">
        <v>83</v>
      </c>
      <c r="B57" s="253">
        <v>2040299</v>
      </c>
      <c r="C57" s="239">
        <v>1500</v>
      </c>
      <c r="D57" s="234" t="s">
        <v>2</v>
      </c>
      <c r="E57" s="223" t="s">
        <v>1821</v>
      </c>
      <c r="H57" s="256">
        <v>1</v>
      </c>
    </row>
    <row r="58" spans="1:8">
      <c r="A58" s="236" t="s">
        <v>84</v>
      </c>
      <c r="B58" s="253">
        <v>2040506</v>
      </c>
      <c r="C58" s="239">
        <v>250</v>
      </c>
      <c r="D58" s="234" t="s">
        <v>2</v>
      </c>
      <c r="E58" s="223" t="s">
        <v>1821</v>
      </c>
      <c r="H58" s="256">
        <v>1</v>
      </c>
    </row>
    <row r="59" spans="1:8">
      <c r="A59" s="236" t="s">
        <v>85</v>
      </c>
      <c r="B59" s="253">
        <v>2080299</v>
      </c>
      <c r="C59" s="239">
        <v>150</v>
      </c>
      <c r="D59" s="234" t="s">
        <v>2</v>
      </c>
      <c r="E59" s="223" t="s">
        <v>1821</v>
      </c>
      <c r="H59" s="256">
        <v>1</v>
      </c>
    </row>
    <row r="60" spans="1:8">
      <c r="A60" s="236" t="s">
        <v>86</v>
      </c>
      <c r="B60" s="253">
        <v>2100207</v>
      </c>
      <c r="C60" s="239">
        <v>200</v>
      </c>
      <c r="D60" s="234" t="s">
        <v>2</v>
      </c>
      <c r="E60" s="223" t="s">
        <v>1821</v>
      </c>
      <c r="H60" s="256">
        <v>1</v>
      </c>
    </row>
    <row r="61" spans="1:8">
      <c r="A61" s="236" t="s">
        <v>87</v>
      </c>
      <c r="B61" s="253">
        <v>2101099</v>
      </c>
      <c r="C61" s="239">
        <v>200</v>
      </c>
      <c r="D61" s="234" t="s">
        <v>2</v>
      </c>
      <c r="E61" s="223" t="s">
        <v>1821</v>
      </c>
      <c r="H61" s="256">
        <v>1</v>
      </c>
    </row>
    <row r="62" spans="1:8">
      <c r="A62" s="236" t="s">
        <v>88</v>
      </c>
      <c r="B62" s="252">
        <v>2130305</v>
      </c>
      <c r="C62" s="239">
        <v>250</v>
      </c>
      <c r="D62" s="234" t="s">
        <v>2</v>
      </c>
      <c r="E62" s="223" t="s">
        <v>1821</v>
      </c>
      <c r="H62" s="256">
        <v>1</v>
      </c>
    </row>
    <row r="63" spans="1:8">
      <c r="A63" s="236" t="s">
        <v>89</v>
      </c>
      <c r="B63" s="252">
        <v>2130305</v>
      </c>
      <c r="C63" s="239">
        <v>200</v>
      </c>
      <c r="D63" s="234" t="s">
        <v>2</v>
      </c>
      <c r="E63" s="223" t="s">
        <v>1821</v>
      </c>
      <c r="H63" s="256">
        <v>1</v>
      </c>
    </row>
    <row r="64" spans="1:8">
      <c r="A64" s="165" t="s">
        <v>90</v>
      </c>
      <c r="B64" s="248"/>
      <c r="C64" s="159">
        <f>SUM(C65)</f>
        <v>18000</v>
      </c>
      <c r="D64" s="162"/>
      <c r="E64" s="223"/>
      <c r="H64" s="256">
        <v>1</v>
      </c>
    </row>
    <row r="65" spans="1:8">
      <c r="A65" s="236" t="s">
        <v>3</v>
      </c>
      <c r="B65" s="254">
        <v>2310399</v>
      </c>
      <c r="C65" s="235">
        <v>18000</v>
      </c>
      <c r="D65" s="234" t="s">
        <v>1</v>
      </c>
      <c r="E65" s="223"/>
      <c r="H65" s="256">
        <v>1</v>
      </c>
    </row>
    <row r="66" spans="1:8">
      <c r="A66" s="164" t="s">
        <v>1820</v>
      </c>
      <c r="B66" s="248"/>
      <c r="C66" s="159">
        <f>SUM(C67,C71)</f>
        <v>489739</v>
      </c>
      <c r="D66" s="162"/>
      <c r="E66" s="223" t="s">
        <v>1819</v>
      </c>
      <c r="H66" s="256">
        <v>1</v>
      </c>
    </row>
    <row r="67" spans="1:8" s="241" customFormat="1">
      <c r="A67" s="242" t="s">
        <v>58</v>
      </c>
      <c r="B67" s="247"/>
      <c r="C67" s="159">
        <f>SUM(C68:C70)</f>
        <v>10000</v>
      </c>
      <c r="D67" s="162"/>
      <c r="E67" s="225"/>
      <c r="H67" s="256">
        <v>1</v>
      </c>
    </row>
    <row r="68" spans="1:8">
      <c r="A68" s="236" t="s">
        <v>1818</v>
      </c>
      <c r="B68" s="249">
        <v>2120801</v>
      </c>
      <c r="C68" s="239">
        <v>5000</v>
      </c>
      <c r="D68" s="234" t="s">
        <v>1</v>
      </c>
      <c r="E68" s="223"/>
      <c r="H68" s="256">
        <v>1</v>
      </c>
    </row>
    <row r="69" spans="1:8">
      <c r="A69" s="236" t="s">
        <v>1817</v>
      </c>
      <c r="B69" s="254">
        <v>2120803</v>
      </c>
      <c r="C69" s="239">
        <v>3000</v>
      </c>
      <c r="D69" s="234" t="s">
        <v>1</v>
      </c>
      <c r="E69" s="223"/>
      <c r="H69" s="256">
        <v>1</v>
      </c>
    </row>
    <row r="70" spans="1:8">
      <c r="A70" s="236" t="s">
        <v>1816</v>
      </c>
      <c r="B70" s="254">
        <v>2120803</v>
      </c>
      <c r="C70" s="239">
        <v>2000</v>
      </c>
      <c r="D70" s="234" t="s">
        <v>1</v>
      </c>
      <c r="E70" s="223"/>
      <c r="H70" s="256">
        <v>1</v>
      </c>
    </row>
    <row r="71" spans="1:8" collapsed="1">
      <c r="A71" s="242" t="s">
        <v>90</v>
      </c>
      <c r="B71" s="248"/>
      <c r="C71" s="159">
        <f>SUM(C72:C126)</f>
        <v>479739</v>
      </c>
      <c r="D71" s="162"/>
      <c r="E71" s="223"/>
      <c r="H71" s="256">
        <v>1</v>
      </c>
    </row>
    <row r="72" spans="1:8" hidden="1" outlineLevel="1">
      <c r="A72" s="236" t="s">
        <v>4</v>
      </c>
      <c r="B72" s="254">
        <v>2310411</v>
      </c>
      <c r="C72" s="235">
        <v>4000</v>
      </c>
      <c r="D72" s="234" t="s">
        <v>1</v>
      </c>
      <c r="E72" s="223"/>
      <c r="H72" s="256">
        <v>1</v>
      </c>
    </row>
    <row r="73" spans="1:8" hidden="1" outlineLevel="1">
      <c r="A73" s="236" t="s">
        <v>4</v>
      </c>
      <c r="B73" s="254">
        <v>2310411</v>
      </c>
      <c r="C73" s="235">
        <v>4000</v>
      </c>
      <c r="D73" s="234" t="s">
        <v>1</v>
      </c>
      <c r="E73" s="223"/>
      <c r="H73" s="256">
        <v>1</v>
      </c>
    </row>
    <row r="74" spans="1:8" hidden="1" outlineLevel="1">
      <c r="A74" s="236" t="s">
        <v>4</v>
      </c>
      <c r="B74" s="254">
        <v>2310411</v>
      </c>
      <c r="C74" s="235">
        <v>2000</v>
      </c>
      <c r="D74" s="234" t="s">
        <v>1</v>
      </c>
      <c r="E74" s="223"/>
      <c r="H74" s="256">
        <v>1</v>
      </c>
    </row>
    <row r="75" spans="1:8" hidden="1" outlineLevel="1">
      <c r="A75" s="236" t="s">
        <v>5</v>
      </c>
      <c r="B75" s="254">
        <v>2310411</v>
      </c>
      <c r="C75" s="235">
        <v>1752</v>
      </c>
      <c r="D75" s="234" t="s">
        <v>1</v>
      </c>
      <c r="E75" s="223"/>
      <c r="H75" s="256">
        <v>1</v>
      </c>
    </row>
    <row r="76" spans="1:8" hidden="1" outlineLevel="1">
      <c r="A76" s="236" t="s">
        <v>5</v>
      </c>
      <c r="B76" s="254">
        <v>2310411</v>
      </c>
      <c r="C76" s="235">
        <v>1400</v>
      </c>
      <c r="D76" s="234" t="s">
        <v>1</v>
      </c>
      <c r="E76" s="223"/>
      <c r="H76" s="256">
        <v>1</v>
      </c>
    </row>
    <row r="77" spans="1:8" hidden="1" outlineLevel="1">
      <c r="A77" s="236" t="s">
        <v>6</v>
      </c>
      <c r="B77" s="254">
        <v>2310411</v>
      </c>
      <c r="C77" s="235">
        <v>6172</v>
      </c>
      <c r="D77" s="234" t="s">
        <v>1</v>
      </c>
      <c r="E77" s="223"/>
      <c r="H77" s="256">
        <v>1</v>
      </c>
    </row>
    <row r="78" spans="1:8" hidden="1" outlineLevel="1">
      <c r="A78" s="236" t="s">
        <v>7</v>
      </c>
      <c r="B78" s="254">
        <v>2310411</v>
      </c>
      <c r="C78" s="235">
        <v>30000</v>
      </c>
      <c r="D78" s="234" t="s">
        <v>1</v>
      </c>
      <c r="E78" s="223"/>
      <c r="H78" s="256">
        <v>1</v>
      </c>
    </row>
    <row r="79" spans="1:8" hidden="1" outlineLevel="1">
      <c r="A79" s="236" t="s">
        <v>8</v>
      </c>
      <c r="B79" s="254">
        <v>2310411</v>
      </c>
      <c r="C79" s="235">
        <v>6000</v>
      </c>
      <c r="D79" s="234" t="s">
        <v>1</v>
      </c>
      <c r="E79" s="223"/>
      <c r="H79" s="256">
        <v>1</v>
      </c>
    </row>
    <row r="80" spans="1:8" hidden="1" outlineLevel="1">
      <c r="A80" s="236" t="s">
        <v>9</v>
      </c>
      <c r="B80" s="254">
        <v>2310411</v>
      </c>
      <c r="C80" s="235">
        <v>1900</v>
      </c>
      <c r="D80" s="234" t="s">
        <v>1</v>
      </c>
      <c r="E80" s="223"/>
      <c r="H80" s="256">
        <v>1</v>
      </c>
    </row>
    <row r="81" spans="1:8" hidden="1" outlineLevel="1">
      <c r="A81" s="236" t="s">
        <v>10</v>
      </c>
      <c r="B81" s="254">
        <v>2310411</v>
      </c>
      <c r="C81" s="235">
        <v>15</v>
      </c>
      <c r="D81" s="234" t="s">
        <v>1</v>
      </c>
      <c r="E81" s="223"/>
      <c r="H81" s="256">
        <v>1</v>
      </c>
    </row>
    <row r="82" spans="1:8" hidden="1" outlineLevel="1">
      <c r="A82" s="236" t="s">
        <v>11</v>
      </c>
      <c r="B82" s="254">
        <v>2310411</v>
      </c>
      <c r="C82" s="235">
        <v>10</v>
      </c>
      <c r="D82" s="234" t="s">
        <v>1</v>
      </c>
      <c r="E82" s="223"/>
      <c r="H82" s="256">
        <v>1</v>
      </c>
    </row>
    <row r="83" spans="1:8" hidden="1" outlineLevel="1">
      <c r="A83" s="236" t="s">
        <v>12</v>
      </c>
      <c r="B83" s="254">
        <v>2310411</v>
      </c>
      <c r="C83" s="235">
        <v>4000</v>
      </c>
      <c r="D83" s="234" t="s">
        <v>1</v>
      </c>
      <c r="E83" s="223"/>
      <c r="H83" s="256">
        <v>1</v>
      </c>
    </row>
    <row r="84" spans="1:8" hidden="1" outlineLevel="1">
      <c r="A84" s="236" t="s">
        <v>13</v>
      </c>
      <c r="B84" s="254">
        <v>2310411</v>
      </c>
      <c r="C84" s="235">
        <v>20000</v>
      </c>
      <c r="D84" s="234" t="s">
        <v>1</v>
      </c>
      <c r="E84" s="223"/>
      <c r="H84" s="256">
        <v>1</v>
      </c>
    </row>
    <row r="85" spans="1:8" hidden="1" outlineLevel="1">
      <c r="A85" s="236" t="s">
        <v>14</v>
      </c>
      <c r="B85" s="254">
        <v>2310411</v>
      </c>
      <c r="C85" s="235">
        <v>2200</v>
      </c>
      <c r="D85" s="234" t="s">
        <v>1</v>
      </c>
      <c r="E85" s="223"/>
      <c r="H85" s="256">
        <v>1</v>
      </c>
    </row>
    <row r="86" spans="1:8" hidden="1" outlineLevel="1">
      <c r="A86" s="236" t="s">
        <v>15</v>
      </c>
      <c r="B86" s="254">
        <v>2310411</v>
      </c>
      <c r="C86" s="235">
        <v>2200</v>
      </c>
      <c r="D86" s="234" t="s">
        <v>1</v>
      </c>
      <c r="E86" s="223"/>
      <c r="H86" s="256">
        <v>1</v>
      </c>
    </row>
    <row r="87" spans="1:8" hidden="1" outlineLevel="1">
      <c r="A87" s="236" t="s">
        <v>16</v>
      </c>
      <c r="B87" s="254">
        <v>2310411</v>
      </c>
      <c r="C87" s="235">
        <v>2600</v>
      </c>
      <c r="D87" s="234" t="s">
        <v>1</v>
      </c>
      <c r="E87" s="223"/>
      <c r="H87" s="256">
        <v>1</v>
      </c>
    </row>
    <row r="88" spans="1:8" hidden="1" outlineLevel="1">
      <c r="A88" s="236" t="s">
        <v>17</v>
      </c>
      <c r="B88" s="254">
        <v>2310411</v>
      </c>
      <c r="C88" s="235">
        <v>2200</v>
      </c>
      <c r="D88" s="234" t="s">
        <v>1</v>
      </c>
      <c r="E88" s="223"/>
      <c r="H88" s="256">
        <v>1</v>
      </c>
    </row>
    <row r="89" spans="1:8" hidden="1" outlineLevel="1">
      <c r="A89" s="236" t="s">
        <v>18</v>
      </c>
      <c r="B89" s="254">
        <v>2310411</v>
      </c>
      <c r="C89" s="235">
        <v>1100</v>
      </c>
      <c r="D89" s="234" t="s">
        <v>1</v>
      </c>
      <c r="E89" s="223"/>
      <c r="H89" s="256">
        <v>1</v>
      </c>
    </row>
    <row r="90" spans="1:8" hidden="1" outlineLevel="1">
      <c r="A90" s="236" t="s">
        <v>19</v>
      </c>
      <c r="B90" s="254">
        <v>2310411</v>
      </c>
      <c r="C90" s="235">
        <v>4000</v>
      </c>
      <c r="D90" s="234" t="s">
        <v>1</v>
      </c>
      <c r="E90" s="223"/>
      <c r="H90" s="256">
        <v>1</v>
      </c>
    </row>
    <row r="91" spans="1:8" hidden="1" outlineLevel="1">
      <c r="A91" s="236" t="s">
        <v>20</v>
      </c>
      <c r="B91" s="254">
        <v>2310411</v>
      </c>
      <c r="C91" s="235">
        <v>8000</v>
      </c>
      <c r="D91" s="234" t="s">
        <v>1</v>
      </c>
      <c r="E91" s="223"/>
      <c r="H91" s="256">
        <v>1</v>
      </c>
    </row>
    <row r="92" spans="1:8" hidden="1" outlineLevel="1">
      <c r="A92" s="236" t="s">
        <v>21</v>
      </c>
      <c r="B92" s="254">
        <v>2310411</v>
      </c>
      <c r="C92" s="235">
        <v>8526</v>
      </c>
      <c r="D92" s="234" t="s">
        <v>1</v>
      </c>
      <c r="E92" s="223"/>
      <c r="H92" s="256">
        <v>1</v>
      </c>
    </row>
    <row r="93" spans="1:8" hidden="1" outlineLevel="1">
      <c r="A93" s="236" t="s">
        <v>21</v>
      </c>
      <c r="B93" s="254">
        <v>2310411</v>
      </c>
      <c r="C93" s="235">
        <v>9914</v>
      </c>
      <c r="D93" s="234" t="s">
        <v>1</v>
      </c>
      <c r="E93" s="223"/>
      <c r="H93" s="256">
        <v>1</v>
      </c>
    </row>
    <row r="94" spans="1:8" hidden="1" outlineLevel="1">
      <c r="A94" s="236" t="s">
        <v>21</v>
      </c>
      <c r="B94" s="254">
        <v>2310411</v>
      </c>
      <c r="C94" s="235">
        <v>9560</v>
      </c>
      <c r="D94" s="234" t="s">
        <v>1</v>
      </c>
      <c r="E94" s="223"/>
      <c r="H94" s="256">
        <v>1</v>
      </c>
    </row>
    <row r="95" spans="1:8" hidden="1" outlineLevel="1">
      <c r="A95" s="236" t="s">
        <v>22</v>
      </c>
      <c r="B95" s="254">
        <v>2310411</v>
      </c>
      <c r="C95" s="235">
        <v>19500</v>
      </c>
      <c r="D95" s="234" t="s">
        <v>1</v>
      </c>
      <c r="E95" s="223"/>
      <c r="H95" s="256">
        <v>1</v>
      </c>
    </row>
    <row r="96" spans="1:8" hidden="1" outlineLevel="1">
      <c r="A96" s="236" t="s">
        <v>23</v>
      </c>
      <c r="B96" s="254">
        <v>2310411</v>
      </c>
      <c r="C96" s="235">
        <v>9500</v>
      </c>
      <c r="D96" s="234" t="s">
        <v>1</v>
      </c>
      <c r="E96" s="223"/>
      <c r="H96" s="256">
        <v>1</v>
      </c>
    </row>
    <row r="97" spans="1:8" hidden="1" outlineLevel="1">
      <c r="A97" s="236" t="s">
        <v>24</v>
      </c>
      <c r="B97" s="254">
        <v>2310411</v>
      </c>
      <c r="C97" s="235">
        <v>8000</v>
      </c>
      <c r="D97" s="234" t="s">
        <v>1</v>
      </c>
      <c r="E97" s="223"/>
      <c r="H97" s="256">
        <v>1</v>
      </c>
    </row>
    <row r="98" spans="1:8" hidden="1" outlineLevel="1">
      <c r="A98" s="236" t="s">
        <v>25</v>
      </c>
      <c r="B98" s="254">
        <v>2310411</v>
      </c>
      <c r="C98" s="235">
        <v>10000</v>
      </c>
      <c r="D98" s="234" t="s">
        <v>1</v>
      </c>
      <c r="E98" s="223"/>
      <c r="H98" s="256">
        <v>1</v>
      </c>
    </row>
    <row r="99" spans="1:8" hidden="1" outlineLevel="1">
      <c r="A99" s="236" t="s">
        <v>26</v>
      </c>
      <c r="B99" s="254">
        <v>2310411</v>
      </c>
      <c r="C99" s="235">
        <v>49920</v>
      </c>
      <c r="D99" s="234" t="s">
        <v>1</v>
      </c>
      <c r="E99" s="223"/>
      <c r="H99" s="256">
        <v>1</v>
      </c>
    </row>
    <row r="100" spans="1:8" hidden="1" outlineLevel="1">
      <c r="A100" s="236" t="s">
        <v>27</v>
      </c>
      <c r="B100" s="254">
        <v>2310411</v>
      </c>
      <c r="C100" s="235">
        <v>2600</v>
      </c>
      <c r="D100" s="234" t="s">
        <v>1</v>
      </c>
      <c r="E100" s="223"/>
      <c r="H100" s="256">
        <v>1</v>
      </c>
    </row>
    <row r="101" spans="1:8" hidden="1" outlineLevel="1">
      <c r="A101" s="236" t="s">
        <v>28</v>
      </c>
      <c r="B101" s="254">
        <v>2310411</v>
      </c>
      <c r="C101" s="235">
        <v>40000</v>
      </c>
      <c r="D101" s="234" t="s">
        <v>1</v>
      </c>
      <c r="E101" s="223"/>
      <c r="H101" s="256">
        <v>1</v>
      </c>
    </row>
    <row r="102" spans="1:8" hidden="1" outlineLevel="1">
      <c r="A102" s="236" t="s">
        <v>29</v>
      </c>
      <c r="B102" s="254">
        <v>2310411</v>
      </c>
      <c r="C102" s="235">
        <v>3000</v>
      </c>
      <c r="D102" s="234" t="s">
        <v>1</v>
      </c>
      <c r="E102" s="223"/>
      <c r="H102" s="256">
        <v>1</v>
      </c>
    </row>
    <row r="103" spans="1:8" hidden="1" outlineLevel="1">
      <c r="A103" s="236" t="s">
        <v>30</v>
      </c>
      <c r="B103" s="254">
        <v>2310411</v>
      </c>
      <c r="C103" s="235">
        <v>2000</v>
      </c>
      <c r="D103" s="234" t="s">
        <v>1</v>
      </c>
      <c r="E103" s="223"/>
      <c r="H103" s="256">
        <v>1</v>
      </c>
    </row>
    <row r="104" spans="1:8" hidden="1" outlineLevel="1">
      <c r="A104" s="236" t="s">
        <v>6</v>
      </c>
      <c r="B104" s="254">
        <v>2310411</v>
      </c>
      <c r="C104" s="235">
        <v>13828</v>
      </c>
      <c r="D104" s="234" t="s">
        <v>1</v>
      </c>
      <c r="E104" s="223"/>
      <c r="H104" s="256">
        <v>1</v>
      </c>
    </row>
    <row r="105" spans="1:8" hidden="1" outlineLevel="1">
      <c r="A105" s="236" t="s">
        <v>31</v>
      </c>
      <c r="B105" s="254">
        <v>2310411</v>
      </c>
      <c r="C105" s="235">
        <v>450</v>
      </c>
      <c r="D105" s="234" t="s">
        <v>1</v>
      </c>
      <c r="E105" s="223"/>
      <c r="H105" s="256">
        <v>1</v>
      </c>
    </row>
    <row r="106" spans="1:8" hidden="1" outlineLevel="1">
      <c r="A106" s="236" t="s">
        <v>32</v>
      </c>
      <c r="B106" s="254">
        <v>2310411</v>
      </c>
      <c r="C106" s="235">
        <v>1300</v>
      </c>
      <c r="D106" s="234" t="s">
        <v>1</v>
      </c>
      <c r="E106" s="223"/>
      <c r="H106" s="256">
        <v>1</v>
      </c>
    </row>
    <row r="107" spans="1:8" hidden="1" outlineLevel="1">
      <c r="A107" s="236" t="s">
        <v>33</v>
      </c>
      <c r="B107" s="254">
        <v>2310411</v>
      </c>
      <c r="C107" s="235">
        <v>350</v>
      </c>
      <c r="D107" s="234" t="s">
        <v>1</v>
      </c>
      <c r="E107" s="223"/>
      <c r="H107" s="256">
        <v>1</v>
      </c>
    </row>
    <row r="108" spans="1:8" hidden="1" outlineLevel="1">
      <c r="A108" s="236" t="s">
        <v>34</v>
      </c>
      <c r="B108" s="254">
        <v>2310411</v>
      </c>
      <c r="C108" s="235">
        <v>3400</v>
      </c>
      <c r="D108" s="234" t="s">
        <v>1</v>
      </c>
      <c r="E108" s="223"/>
      <c r="H108" s="256">
        <v>1</v>
      </c>
    </row>
    <row r="109" spans="1:8" hidden="1" outlineLevel="1">
      <c r="A109" s="236" t="s">
        <v>34</v>
      </c>
      <c r="B109" s="254">
        <v>2310411</v>
      </c>
      <c r="C109" s="235">
        <v>3237</v>
      </c>
      <c r="D109" s="234" t="s">
        <v>1</v>
      </c>
      <c r="E109" s="223"/>
      <c r="H109" s="256">
        <v>1</v>
      </c>
    </row>
    <row r="110" spans="1:8" hidden="1" outlineLevel="1">
      <c r="A110" s="236" t="s">
        <v>34</v>
      </c>
      <c r="B110" s="254">
        <v>2310411</v>
      </c>
      <c r="C110" s="235">
        <v>1413</v>
      </c>
      <c r="D110" s="234" t="s">
        <v>1</v>
      </c>
      <c r="E110" s="223"/>
      <c r="H110" s="256">
        <v>1</v>
      </c>
    </row>
    <row r="111" spans="1:8" hidden="1" outlineLevel="1">
      <c r="A111" s="236" t="s">
        <v>34</v>
      </c>
      <c r="B111" s="254">
        <v>2310411</v>
      </c>
      <c r="C111" s="235">
        <v>606</v>
      </c>
      <c r="D111" s="234" t="s">
        <v>1</v>
      </c>
      <c r="E111" s="223"/>
      <c r="H111" s="256">
        <v>1</v>
      </c>
    </row>
    <row r="112" spans="1:8" hidden="1" outlineLevel="1">
      <c r="A112" s="236" t="s">
        <v>34</v>
      </c>
      <c r="B112" s="254">
        <v>2310411</v>
      </c>
      <c r="C112" s="235">
        <v>406</v>
      </c>
      <c r="D112" s="234" t="s">
        <v>1</v>
      </c>
      <c r="E112" s="223"/>
      <c r="H112" s="256">
        <v>1</v>
      </c>
    </row>
    <row r="113" spans="1:8" hidden="1" outlineLevel="1">
      <c r="A113" s="236" t="s">
        <v>35</v>
      </c>
      <c r="B113" s="254">
        <v>2310411</v>
      </c>
      <c r="C113" s="235">
        <v>18000</v>
      </c>
      <c r="D113" s="234" t="s">
        <v>1</v>
      </c>
      <c r="E113" s="223"/>
      <c r="H113" s="256">
        <v>1</v>
      </c>
    </row>
    <row r="114" spans="1:8" hidden="1" outlineLevel="1">
      <c r="A114" s="236" t="s">
        <v>36</v>
      </c>
      <c r="B114" s="254">
        <v>2310411</v>
      </c>
      <c r="C114" s="235">
        <v>5706</v>
      </c>
      <c r="D114" s="234" t="s">
        <v>1</v>
      </c>
      <c r="E114" s="223"/>
      <c r="H114" s="256">
        <v>1</v>
      </c>
    </row>
    <row r="115" spans="1:8" hidden="1" outlineLevel="1">
      <c r="A115" s="236" t="s">
        <v>37</v>
      </c>
      <c r="B115" s="254">
        <v>2310411</v>
      </c>
      <c r="C115" s="235">
        <v>19294</v>
      </c>
      <c r="D115" s="234" t="s">
        <v>1</v>
      </c>
      <c r="E115" s="223"/>
      <c r="H115" s="256">
        <v>1</v>
      </c>
    </row>
    <row r="116" spans="1:8" hidden="1" outlineLevel="1">
      <c r="A116" s="236" t="s">
        <v>38</v>
      </c>
      <c r="B116" s="254">
        <v>2310411</v>
      </c>
      <c r="C116" s="235">
        <v>6800</v>
      </c>
      <c r="D116" s="234" t="s">
        <v>1</v>
      </c>
      <c r="E116" s="223"/>
      <c r="H116" s="256">
        <v>1</v>
      </c>
    </row>
    <row r="117" spans="1:8" hidden="1" outlineLevel="1">
      <c r="A117" s="236" t="s">
        <v>39</v>
      </c>
      <c r="B117" s="254">
        <v>2310411</v>
      </c>
      <c r="C117" s="235">
        <v>3900</v>
      </c>
      <c r="D117" s="234" t="s">
        <v>1</v>
      </c>
      <c r="E117" s="223"/>
      <c r="H117" s="256">
        <v>1</v>
      </c>
    </row>
    <row r="118" spans="1:8" hidden="1" outlineLevel="1">
      <c r="A118" s="236" t="s">
        <v>40</v>
      </c>
      <c r="B118" s="254">
        <v>2310411</v>
      </c>
      <c r="C118" s="235">
        <v>4400</v>
      </c>
      <c r="D118" s="234" t="s">
        <v>1</v>
      </c>
      <c r="E118" s="223"/>
      <c r="H118" s="256">
        <v>1</v>
      </c>
    </row>
    <row r="119" spans="1:8" hidden="1" outlineLevel="1">
      <c r="A119" s="236" t="s">
        <v>41</v>
      </c>
      <c r="B119" s="254">
        <v>2310411</v>
      </c>
      <c r="C119" s="235">
        <v>4700</v>
      </c>
      <c r="D119" s="234" t="s">
        <v>1</v>
      </c>
      <c r="E119" s="223"/>
      <c r="H119" s="256">
        <v>1</v>
      </c>
    </row>
    <row r="120" spans="1:8" ht="27" hidden="1" outlineLevel="1">
      <c r="A120" s="236" t="s">
        <v>6</v>
      </c>
      <c r="B120" s="254">
        <v>2310411</v>
      </c>
      <c r="C120" s="240">
        <v>19756</v>
      </c>
      <c r="D120" s="238" t="s">
        <v>1</v>
      </c>
      <c r="E120" s="226" t="s">
        <v>1815</v>
      </c>
      <c r="H120" s="256">
        <v>1</v>
      </c>
    </row>
    <row r="121" spans="1:8" ht="27" hidden="1" outlineLevel="1">
      <c r="A121" s="236" t="s">
        <v>42</v>
      </c>
      <c r="B121" s="254">
        <v>2310411</v>
      </c>
      <c r="C121" s="240">
        <v>25000</v>
      </c>
      <c r="D121" s="238" t="s">
        <v>1</v>
      </c>
      <c r="E121" s="226" t="s">
        <v>1815</v>
      </c>
      <c r="H121" s="256">
        <v>1</v>
      </c>
    </row>
    <row r="122" spans="1:8" ht="27" hidden="1" outlineLevel="1">
      <c r="A122" s="236" t="s">
        <v>12</v>
      </c>
      <c r="B122" s="254">
        <v>2310411</v>
      </c>
      <c r="C122" s="239">
        <v>2000</v>
      </c>
      <c r="D122" s="238" t="s">
        <v>1</v>
      </c>
      <c r="E122" s="226" t="s">
        <v>1815</v>
      </c>
      <c r="H122" s="256">
        <v>1</v>
      </c>
    </row>
    <row r="123" spans="1:8" ht="27" hidden="1" outlineLevel="1">
      <c r="A123" s="236" t="s">
        <v>29</v>
      </c>
      <c r="B123" s="254">
        <v>2310411</v>
      </c>
      <c r="C123" s="239">
        <v>9500</v>
      </c>
      <c r="D123" s="238" t="s">
        <v>1</v>
      </c>
      <c r="E123" s="226" t="s">
        <v>1815</v>
      </c>
      <c r="H123" s="256">
        <v>1</v>
      </c>
    </row>
    <row r="124" spans="1:8" ht="27" hidden="1" outlineLevel="1">
      <c r="A124" s="236" t="s">
        <v>30</v>
      </c>
      <c r="B124" s="254">
        <v>2310411</v>
      </c>
      <c r="C124" s="239">
        <v>6500</v>
      </c>
      <c r="D124" s="238" t="s">
        <v>1</v>
      </c>
      <c r="E124" s="226" t="s">
        <v>1815</v>
      </c>
      <c r="H124" s="256">
        <v>1</v>
      </c>
    </row>
    <row r="125" spans="1:8" ht="27" hidden="1" outlineLevel="1">
      <c r="A125" s="236" t="s">
        <v>6</v>
      </c>
      <c r="B125" s="254">
        <v>2310411</v>
      </c>
      <c r="C125" s="239">
        <v>44244</v>
      </c>
      <c r="D125" s="238" t="s">
        <v>1</v>
      </c>
      <c r="E125" s="226" t="s">
        <v>1815</v>
      </c>
      <c r="H125" s="256">
        <v>1</v>
      </c>
    </row>
    <row r="126" spans="1:8" ht="27" hidden="1" outlineLevel="1">
      <c r="A126" s="236" t="s">
        <v>34</v>
      </c>
      <c r="B126" s="254">
        <v>2310411</v>
      </c>
      <c r="C126" s="239">
        <v>8880</v>
      </c>
      <c r="D126" s="238" t="s">
        <v>1</v>
      </c>
      <c r="E126" s="226" t="s">
        <v>1815</v>
      </c>
      <c r="H126" s="256">
        <v>1</v>
      </c>
    </row>
    <row r="127" spans="1:8">
      <c r="A127" s="236"/>
      <c r="B127" s="254"/>
      <c r="C127" s="239"/>
      <c r="D127" s="238"/>
      <c r="E127" s="226"/>
      <c r="H127" s="256">
        <v>1</v>
      </c>
    </row>
    <row r="128" spans="1:8">
      <c r="A128" s="227" t="s">
        <v>1814</v>
      </c>
      <c r="B128" s="247"/>
      <c r="C128" s="159">
        <f>C129</f>
        <v>15000</v>
      </c>
      <c r="D128" s="162"/>
      <c r="E128" s="223" t="s">
        <v>1809</v>
      </c>
      <c r="H128" s="256">
        <v>1</v>
      </c>
    </row>
    <row r="129" spans="1:8" s="163" customFormat="1">
      <c r="A129" s="164" t="s">
        <v>1812</v>
      </c>
      <c r="B129" s="247"/>
      <c r="C129" s="159">
        <f>SUM(C130:C133)</f>
        <v>15000</v>
      </c>
      <c r="D129" s="162"/>
      <c r="E129" s="223"/>
      <c r="H129" s="256">
        <v>1</v>
      </c>
    </row>
    <row r="130" spans="1:8">
      <c r="A130" s="236" t="s">
        <v>1577</v>
      </c>
      <c r="B130" s="254" t="s">
        <v>1578</v>
      </c>
      <c r="C130" s="235">
        <v>4000</v>
      </c>
      <c r="D130" s="234" t="s">
        <v>1</v>
      </c>
      <c r="E130" s="223"/>
      <c r="H130" s="256">
        <v>1</v>
      </c>
    </row>
    <row r="131" spans="1:8">
      <c r="A131" s="236" t="s">
        <v>1579</v>
      </c>
      <c r="B131" s="254" t="s">
        <v>1580</v>
      </c>
      <c r="C131" s="235">
        <v>4000</v>
      </c>
      <c r="D131" s="234" t="s">
        <v>1</v>
      </c>
      <c r="E131" s="223"/>
      <c r="H131" s="256">
        <v>1</v>
      </c>
    </row>
    <row r="132" spans="1:8">
      <c r="A132" s="236" t="s">
        <v>1581</v>
      </c>
      <c r="B132" s="254" t="s">
        <v>1578</v>
      </c>
      <c r="C132" s="235">
        <v>3000</v>
      </c>
      <c r="D132" s="234" t="s">
        <v>1</v>
      </c>
      <c r="E132" s="223"/>
      <c r="H132" s="256">
        <v>1</v>
      </c>
    </row>
    <row r="133" spans="1:8">
      <c r="A133" s="236" t="s">
        <v>1582</v>
      </c>
      <c r="B133" s="254" t="s">
        <v>1578</v>
      </c>
      <c r="C133" s="235">
        <v>4000</v>
      </c>
      <c r="D133" s="234" t="s">
        <v>1</v>
      </c>
      <c r="E133" s="223"/>
      <c r="H133" s="256">
        <v>1</v>
      </c>
    </row>
    <row r="134" spans="1:8">
      <c r="A134" s="236"/>
      <c r="B134" s="254"/>
      <c r="C134" s="239"/>
      <c r="D134" s="238"/>
      <c r="E134" s="226"/>
      <c r="H134" s="256">
        <v>1</v>
      </c>
    </row>
    <row r="135" spans="1:8">
      <c r="A135" s="227" t="s">
        <v>1813</v>
      </c>
      <c r="B135" s="247"/>
      <c r="C135" s="159">
        <f>C136</f>
        <v>16000</v>
      </c>
      <c r="D135" s="162"/>
      <c r="E135" s="223" t="s">
        <v>1809</v>
      </c>
      <c r="H135" s="256">
        <v>1</v>
      </c>
    </row>
    <row r="136" spans="1:8">
      <c r="A136" s="164" t="s">
        <v>1812</v>
      </c>
      <c r="B136" s="248"/>
      <c r="C136" s="237">
        <f>C137+C165</f>
        <v>16000</v>
      </c>
      <c r="D136" s="162"/>
      <c r="E136" s="223"/>
      <c r="H136" s="256">
        <v>1</v>
      </c>
    </row>
    <row r="137" spans="1:8">
      <c r="A137" s="165" t="s">
        <v>1807</v>
      </c>
      <c r="B137" s="248"/>
      <c r="C137" s="237">
        <f>SUM(C138:C164)</f>
        <v>2797.0025289999999</v>
      </c>
      <c r="D137" s="162"/>
      <c r="E137" s="223"/>
      <c r="H137" s="256">
        <v>1</v>
      </c>
    </row>
    <row r="138" spans="1:8">
      <c r="A138" s="236" t="s">
        <v>3494</v>
      </c>
      <c r="B138" s="254">
        <v>2120399</v>
      </c>
      <c r="C138" s="235">
        <v>27.806999999999999</v>
      </c>
      <c r="D138" s="234" t="s">
        <v>2</v>
      </c>
      <c r="E138" s="223"/>
    </row>
    <row r="139" spans="1:8">
      <c r="A139" s="236" t="s">
        <v>3495</v>
      </c>
      <c r="B139" s="254">
        <v>2120399</v>
      </c>
      <c r="C139" s="235">
        <v>44.786631</v>
      </c>
      <c r="D139" s="234" t="s">
        <v>2</v>
      </c>
      <c r="E139" s="223"/>
    </row>
    <row r="140" spans="1:8">
      <c r="A140" s="236" t="s">
        <v>3496</v>
      </c>
      <c r="B140" s="254">
        <v>2120399</v>
      </c>
      <c r="C140" s="235">
        <v>55.968648999999999</v>
      </c>
      <c r="D140" s="234" t="s">
        <v>2</v>
      </c>
      <c r="E140" s="223"/>
    </row>
    <row r="141" spans="1:8">
      <c r="A141" s="236" t="s">
        <v>3497</v>
      </c>
      <c r="B141" s="254">
        <v>2120399</v>
      </c>
      <c r="C141" s="235">
        <v>566.26142500000003</v>
      </c>
      <c r="D141" s="234" t="s">
        <v>2</v>
      </c>
      <c r="E141" s="223"/>
    </row>
    <row r="142" spans="1:8">
      <c r="A142" s="236" t="s">
        <v>3498</v>
      </c>
      <c r="B142" s="254">
        <v>2120399</v>
      </c>
      <c r="C142" s="235">
        <v>637.70000000000005</v>
      </c>
      <c r="D142" s="234" t="s">
        <v>2</v>
      </c>
      <c r="E142" s="223"/>
    </row>
    <row r="143" spans="1:8">
      <c r="A143" s="236" t="s">
        <v>3499</v>
      </c>
      <c r="B143" s="254">
        <v>2120399</v>
      </c>
      <c r="C143" s="235">
        <v>99.4</v>
      </c>
      <c r="D143" s="234" t="s">
        <v>2</v>
      </c>
      <c r="E143" s="223"/>
    </row>
    <row r="144" spans="1:8">
      <c r="A144" s="236" t="s">
        <v>3500</v>
      </c>
      <c r="B144" s="254">
        <v>2120399</v>
      </c>
      <c r="C144" s="235">
        <v>0.55689999999999995</v>
      </c>
      <c r="D144" s="234" t="s">
        <v>2</v>
      </c>
      <c r="E144" s="223"/>
    </row>
    <row r="145" spans="1:5">
      <c r="A145" s="236" t="s">
        <v>3501</v>
      </c>
      <c r="B145" s="254">
        <v>2120399</v>
      </c>
      <c r="C145" s="235">
        <v>12.35</v>
      </c>
      <c r="D145" s="234" t="s">
        <v>2</v>
      </c>
      <c r="E145" s="223"/>
    </row>
    <row r="146" spans="1:5">
      <c r="A146" s="236" t="s">
        <v>3502</v>
      </c>
      <c r="B146" s="254">
        <v>2120399</v>
      </c>
      <c r="C146" s="235">
        <v>3.4234</v>
      </c>
      <c r="D146" s="234" t="s">
        <v>2</v>
      </c>
      <c r="E146" s="223"/>
    </row>
    <row r="147" spans="1:5">
      <c r="A147" s="236" t="s">
        <v>3503</v>
      </c>
      <c r="B147" s="254">
        <v>2120399</v>
      </c>
      <c r="C147" s="235">
        <v>29.909524999999999</v>
      </c>
      <c r="D147" s="234" t="s">
        <v>2</v>
      </c>
      <c r="E147" s="223"/>
    </row>
    <row r="148" spans="1:5">
      <c r="A148" s="236" t="s">
        <v>3504</v>
      </c>
      <c r="B148" s="254">
        <v>2120399</v>
      </c>
      <c r="C148" s="235">
        <v>23.416799999999999</v>
      </c>
      <c r="D148" s="234" t="s">
        <v>2</v>
      </c>
      <c r="E148" s="223"/>
    </row>
    <row r="149" spans="1:5">
      <c r="A149" s="236" t="s">
        <v>3505</v>
      </c>
      <c r="B149" s="254">
        <v>2120399</v>
      </c>
      <c r="C149" s="235">
        <v>25.2</v>
      </c>
      <c r="D149" s="234" t="s">
        <v>2</v>
      </c>
      <c r="E149" s="223"/>
    </row>
    <row r="150" spans="1:5">
      <c r="A150" s="236" t="s">
        <v>3506</v>
      </c>
      <c r="B150" s="254">
        <v>2120399</v>
      </c>
      <c r="C150" s="235">
        <v>3.605</v>
      </c>
      <c r="D150" s="234" t="s">
        <v>2</v>
      </c>
      <c r="E150" s="223"/>
    </row>
    <row r="151" spans="1:5">
      <c r="A151" s="236" t="s">
        <v>3507</v>
      </c>
      <c r="B151" s="254">
        <v>2120399</v>
      </c>
      <c r="C151" s="235">
        <v>2.1675</v>
      </c>
      <c r="D151" s="234" t="s">
        <v>2</v>
      </c>
      <c r="E151" s="223"/>
    </row>
    <row r="152" spans="1:5">
      <c r="A152" s="236" t="s">
        <v>3498</v>
      </c>
      <c r="B152" s="254">
        <v>2120399</v>
      </c>
      <c r="C152" s="235">
        <v>268</v>
      </c>
      <c r="D152" s="234" t="s">
        <v>2</v>
      </c>
      <c r="E152" s="223"/>
    </row>
    <row r="153" spans="1:5">
      <c r="A153" s="236" t="s">
        <v>3499</v>
      </c>
      <c r="B153" s="254">
        <v>2120399</v>
      </c>
      <c r="C153" s="235">
        <v>122</v>
      </c>
      <c r="D153" s="234" t="s">
        <v>2</v>
      </c>
      <c r="E153" s="223"/>
    </row>
    <row r="154" spans="1:5">
      <c r="A154" s="236" t="s">
        <v>3508</v>
      </c>
      <c r="B154" s="254">
        <v>2120399</v>
      </c>
      <c r="C154" s="235">
        <v>9.6</v>
      </c>
      <c r="D154" s="234" t="s">
        <v>2</v>
      </c>
      <c r="E154" s="223"/>
    </row>
    <row r="155" spans="1:5">
      <c r="A155" s="236" t="s">
        <v>3509</v>
      </c>
      <c r="B155" s="254">
        <v>2120399</v>
      </c>
      <c r="C155" s="235">
        <v>37.521996000000001</v>
      </c>
      <c r="D155" s="234" t="s">
        <v>2</v>
      </c>
      <c r="E155" s="223"/>
    </row>
    <row r="156" spans="1:5">
      <c r="A156" s="236" t="s">
        <v>3510</v>
      </c>
      <c r="B156" s="254">
        <v>2120399</v>
      </c>
      <c r="C156" s="235">
        <v>27.471494</v>
      </c>
      <c r="D156" s="234" t="s">
        <v>2</v>
      </c>
      <c r="E156" s="223"/>
    </row>
    <row r="157" spans="1:5">
      <c r="A157" s="236" t="s">
        <v>3511</v>
      </c>
      <c r="B157" s="254">
        <v>2120399</v>
      </c>
      <c r="C157" s="235">
        <v>14.244564000000002</v>
      </c>
      <c r="D157" s="234" t="s">
        <v>2</v>
      </c>
      <c r="E157" s="223"/>
    </row>
    <row r="158" spans="1:5">
      <c r="A158" s="236" t="s">
        <v>3512</v>
      </c>
      <c r="B158" s="254">
        <v>2120399</v>
      </c>
      <c r="C158" s="235">
        <v>13.5</v>
      </c>
      <c r="D158" s="234" t="s">
        <v>2</v>
      </c>
      <c r="E158" s="223"/>
    </row>
    <row r="159" spans="1:5">
      <c r="A159" s="236" t="s">
        <v>3513</v>
      </c>
      <c r="B159" s="254">
        <v>2120399</v>
      </c>
      <c r="C159" s="235">
        <v>15</v>
      </c>
      <c r="D159" s="234" t="s">
        <v>2</v>
      </c>
      <c r="E159" s="223"/>
    </row>
    <row r="160" spans="1:5">
      <c r="A160" s="236" t="s">
        <v>3514</v>
      </c>
      <c r="B160" s="254">
        <v>2120399</v>
      </c>
      <c r="C160" s="235">
        <v>6.5799000000000003</v>
      </c>
      <c r="D160" s="234" t="s">
        <v>2</v>
      </c>
      <c r="E160" s="223"/>
    </row>
    <row r="161" spans="1:8">
      <c r="A161" s="236" t="s">
        <v>3515</v>
      </c>
      <c r="B161" s="254">
        <v>2120399</v>
      </c>
      <c r="C161" s="235">
        <v>3</v>
      </c>
      <c r="D161" s="234" t="s">
        <v>2</v>
      </c>
      <c r="E161" s="223"/>
    </row>
    <row r="162" spans="1:8">
      <c r="A162" s="236" t="s">
        <v>3516</v>
      </c>
      <c r="B162" s="254">
        <v>2120399</v>
      </c>
      <c r="C162" s="235">
        <v>54.031744999999994</v>
      </c>
      <c r="D162" s="234" t="s">
        <v>2</v>
      </c>
      <c r="E162" s="223"/>
    </row>
    <row r="163" spans="1:8">
      <c r="A163" s="236" t="s">
        <v>3517</v>
      </c>
      <c r="B163" s="254">
        <v>2120399</v>
      </c>
      <c r="C163" s="235">
        <v>584.91</v>
      </c>
      <c r="D163" s="234" t="s">
        <v>2</v>
      </c>
      <c r="E163" s="223"/>
    </row>
    <row r="164" spans="1:8">
      <c r="A164" s="236" t="s">
        <v>3525</v>
      </c>
      <c r="B164" s="254">
        <v>2130504</v>
      </c>
      <c r="C164" s="235">
        <v>108.59</v>
      </c>
      <c r="D164" s="234" t="s">
        <v>2</v>
      </c>
      <c r="E164" s="223"/>
    </row>
    <row r="165" spans="1:8">
      <c r="A165" s="165" t="s">
        <v>1808</v>
      </c>
      <c r="B165" s="248"/>
      <c r="C165" s="237">
        <f>SUM(C166:C172)</f>
        <v>13202.997471000001</v>
      </c>
      <c r="D165" s="162"/>
      <c r="E165" s="223"/>
      <c r="H165" s="256">
        <v>1</v>
      </c>
    </row>
    <row r="166" spans="1:8">
      <c r="A166" s="236" t="s">
        <v>3518</v>
      </c>
      <c r="B166" s="254">
        <v>2210106</v>
      </c>
      <c r="C166" s="235">
        <v>2752</v>
      </c>
      <c r="D166" s="234" t="s">
        <v>1</v>
      </c>
      <c r="E166" s="223"/>
    </row>
    <row r="167" spans="1:8">
      <c r="A167" s="236" t="s">
        <v>3519</v>
      </c>
      <c r="B167" s="254">
        <v>2120399</v>
      </c>
      <c r="C167" s="235">
        <v>3500</v>
      </c>
      <c r="D167" s="234" t="s">
        <v>1</v>
      </c>
      <c r="E167" s="223"/>
    </row>
    <row r="168" spans="1:8">
      <c r="A168" s="236" t="s">
        <v>3520</v>
      </c>
      <c r="B168" s="254">
        <v>2120399</v>
      </c>
      <c r="C168" s="235">
        <v>1500</v>
      </c>
      <c r="D168" s="234" t="s">
        <v>1</v>
      </c>
      <c r="E168" s="223"/>
    </row>
    <row r="169" spans="1:8">
      <c r="A169" s="236" t="s">
        <v>3521</v>
      </c>
      <c r="B169" s="254">
        <v>2120399</v>
      </c>
      <c r="C169" s="235">
        <v>911.58747100000005</v>
      </c>
      <c r="D169" s="234" t="s">
        <v>1</v>
      </c>
      <c r="E169" s="223"/>
    </row>
    <row r="170" spans="1:8">
      <c r="A170" s="236" t="s">
        <v>3522</v>
      </c>
      <c r="B170" s="254">
        <v>2120399</v>
      </c>
      <c r="C170" s="235">
        <v>1500</v>
      </c>
      <c r="D170" s="234" t="s">
        <v>1</v>
      </c>
      <c r="E170" s="223"/>
    </row>
    <row r="171" spans="1:8">
      <c r="A171" s="236" t="s">
        <v>3523</v>
      </c>
      <c r="B171" s="254">
        <v>2120399</v>
      </c>
      <c r="C171" s="235">
        <v>2600</v>
      </c>
      <c r="D171" s="234" t="s">
        <v>1</v>
      </c>
      <c r="E171" s="223"/>
    </row>
    <row r="172" spans="1:8">
      <c r="A172" s="236" t="s">
        <v>3524</v>
      </c>
      <c r="B172" s="254">
        <v>2130504</v>
      </c>
      <c r="C172" s="235">
        <v>439.41</v>
      </c>
      <c r="D172" s="234" t="s">
        <v>1</v>
      </c>
      <c r="E172" s="223"/>
    </row>
  </sheetData>
  <mergeCells count="1">
    <mergeCell ref="A1:E1"/>
  </mergeCells>
  <phoneticPr fontId="125" type="noConversion"/>
  <dataValidations count="1">
    <dataValidation type="list" allowBlank="1" showInputMessage="1" showErrorMessage="1" sqref="SV128:SV133 IZ128:IZ133 WVL138:WVL172 WLP138:WLP172 WBT138:WBT172 VRX138:VRX172 VIB138:VIB172 UYF138:UYF172 UOJ138:UOJ172 UEN138:UEN172 TUR138:TUR172 TKV138:TKV172 TAZ138:TAZ172 SRD138:SRD172 SHH138:SHH172 RXL138:RXL172 RNP138:RNP172 RDT138:RDT172 QTX138:QTX172 QKB138:QKB172 QAF138:QAF172 PQJ138:PQJ172 PGN138:PGN172 OWR138:OWR172 OMV138:OMV172 OCZ138:OCZ172 NTD138:NTD172 NJH138:NJH172 MZL138:MZL172 MPP138:MPP172 MFT138:MFT172 LVX138:LVX172 LMB138:LMB172 LCF138:LCF172 KSJ138:KSJ172 KIN138:KIN172 JYR138:JYR172 JOV138:JOV172 JEZ138:JEZ172 IVD138:IVD172 ILH138:ILH172 IBL138:IBL172 HRP138:HRP172 HHT138:HHT172 GXX138:GXX172 GOB138:GOB172 GEF138:GEF172 FUJ138:FUJ172 FKN138:FKN172 FAR138:FAR172 EQV138:EQV172 EGZ138:EGZ172 DXD138:DXD172 DNH138:DNH172 DDL138:DDL172 CTP138:CTP172 CJT138:CJT172 BZX138:BZX172 BQB138:BQB172 BGF138:BGF172 AWJ138:AWJ172 AMN138:AMN172 ACR138:ACR172 SV138:SV172 D135:D172 IZ138:IZ172 D128:D133 D4:D126 IZ135:IZ136 SV135:SV136 ACR135:ACR136 AMN135:AMN136 AWJ135:AWJ136 BGF135:BGF136 BQB135:BQB136 BZX135:BZX136 CJT135:CJT136 CTP135:CTP136 DDL135:DDL136 DNH135:DNH136 DXD135:DXD136 EGZ135:EGZ136 EQV135:EQV136 FAR135:FAR136 FKN135:FKN136 FUJ135:FUJ136 GEF135:GEF136 GOB135:GOB136 GXX135:GXX136 HHT135:HHT136 HRP135:HRP136 IBL135:IBL136 ILH135:ILH136 IVD135:IVD136 JEZ135:JEZ136 JOV135:JOV136 JYR135:JYR136 KIN135:KIN136 KSJ135:KSJ136 LCF135:LCF136 LMB135:LMB136 LVX135:LVX136 MFT135:MFT136 MPP135:MPP136 MZL135:MZL136 NJH135:NJH136 NTD135:NTD136 OCZ135:OCZ136 OMV135:OMV136 OWR135:OWR136 PGN135:PGN136 PQJ135:PQJ136 QAF135:QAF136 QKB135:QKB136 QTX135:QTX136 RDT135:RDT136 RNP135:RNP136 RXL135:RXL136 SHH135:SHH136 SRD135:SRD136 TAZ135:TAZ136 TKV135:TKV136 TUR135:TUR136 UEN135:UEN136 UOJ135:UOJ136 UYF135:UYF136 VIB135:VIB136 VRX135:VRX136 WBT135:WBT136 WLP135:WLP136 WVL135:WVL136 WVL128:WVL133 WLP128:WLP133 WBT128:WBT133 VRX128:VRX133 VIB128:VIB133 UYF128:UYF133 UOJ128:UOJ133 UEN128:UEN133 TUR128:TUR133 TKV128:TKV133 TAZ128:TAZ133 SRD128:SRD133 SHH128:SHH133 RXL128:RXL133 RNP128:RNP133 RDT128:RDT133 QTX128:QTX133 QKB128:QKB133 QAF128:QAF133 PQJ128:PQJ133 PGN128:PGN133 OWR128:OWR133 OMV128:OMV133 OCZ128:OCZ133 NTD128:NTD133 NJH128:NJH133 MZL128:MZL133 MPP128:MPP133 MFT128:MFT133 LVX128:LVX133 LMB128:LMB133 LCF128:LCF133 KSJ128:KSJ133 KIN128:KIN133 JYR128:JYR133 JOV128:JOV133 JEZ128:JEZ133 IVD128:IVD133 ILH128:ILH133 IBL128:IBL133 HRP128:HRP133 HHT128:HHT133 GXX128:GXX133 GOB128:GOB133 GEF128:GEF133 FUJ128:FUJ133 FKN128:FKN133 FAR128:FAR133 EQV128:EQV133 EGZ128:EGZ133 DXD128:DXD133 DNH128:DNH133 DDL128:DDL133 CTP128:CTP133 CJT128:CJT133 BZX128:BZX133 BQB128:BQB133 BGF128:BGF133 AWJ128:AWJ133 AMN128:AMN133 ACR128:ACR133">
      <formula1>"是,否"</formula1>
    </dataValidation>
  </dataValidations>
  <printOptions horizontalCentered="1"/>
  <pageMargins left="0.74803149606299213" right="0.74803149606299213" top="0.98425196850393704" bottom="0.82677165354330717" header="0.51181102362204722" footer="0.59055118110236227"/>
  <pageSetup paperSize="9" firstPageNumber="11" orientation="landscape" useFirstPageNumber="1"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dimension ref="A1:N123"/>
  <sheetViews>
    <sheetView showZeros="0" tabSelected="1" zoomScaleNormal="100" workbookViewId="0">
      <pane xSplit="6" ySplit="3" topLeftCell="G4" activePane="bottomRight" state="frozen"/>
      <selection activeCell="A15" sqref="A15"/>
      <selection pane="topRight" activeCell="A15" sqref="A15"/>
      <selection pane="bottomLeft" activeCell="A15" sqref="A15"/>
      <selection pane="bottomRight" activeCell="O32" sqref="O32"/>
    </sheetView>
  </sheetViews>
  <sheetFormatPr defaultColWidth="8.75" defaultRowHeight="20.25"/>
  <cols>
    <col min="1" max="1" width="0" style="144" hidden="1" customWidth="1"/>
    <col min="2" max="2" width="10" style="144" hidden="1" customWidth="1"/>
    <col min="3" max="3" width="11.125" style="144" customWidth="1"/>
    <col min="4" max="4" width="8.375" style="144" customWidth="1"/>
    <col min="5" max="5" width="8.375" style="144" hidden="1" customWidth="1"/>
    <col min="6" max="6" width="39.5" style="144" customWidth="1"/>
    <col min="7" max="7" width="10.875" style="144" customWidth="1"/>
    <col min="8" max="8" width="11.625" style="144" bestFit="1" customWidth="1"/>
    <col min="9" max="9" width="10.875" style="144" customWidth="1"/>
    <col min="10" max="10" width="8.5" style="144" hidden="1" customWidth="1"/>
    <col min="11" max="11" width="51.875" style="144" customWidth="1"/>
    <col min="12" max="12" width="17.125" style="143" hidden="1" customWidth="1"/>
    <col min="13" max="13" width="10.5" style="144" hidden="1" customWidth="1"/>
    <col min="14" max="14" width="12.75" style="144" hidden="1" customWidth="1"/>
    <col min="15" max="16384" width="8.75" style="144"/>
  </cols>
  <sheetData>
    <row r="1" spans="1:14" ht="39.75" customHeight="1">
      <c r="B1" s="386" t="s">
        <v>1774</v>
      </c>
      <c r="C1" s="386"/>
      <c r="D1" s="386"/>
      <c r="E1" s="386"/>
      <c r="F1" s="386"/>
      <c r="G1" s="386"/>
      <c r="H1" s="386"/>
      <c r="I1" s="386"/>
      <c r="J1" s="386"/>
      <c r="K1" s="386"/>
    </row>
    <row r="2" spans="1:14" ht="27" customHeight="1">
      <c r="I2" s="212"/>
      <c r="K2" s="145" t="s">
        <v>176</v>
      </c>
      <c r="L2" s="299">
        <f>I4-I11</f>
        <v>-0.19075999999768101</v>
      </c>
      <c r="M2" s="212" t="s">
        <v>3355</v>
      </c>
    </row>
    <row r="3" spans="1:14" s="150" customFormat="1" ht="43.5" customHeight="1">
      <c r="A3" s="217" t="s">
        <v>1803</v>
      </c>
      <c r="B3" s="146" t="s">
        <v>177</v>
      </c>
      <c r="C3" s="257" t="s">
        <v>1835</v>
      </c>
      <c r="D3" s="257" t="s">
        <v>1836</v>
      </c>
      <c r="E3" s="257" t="s">
        <v>1837</v>
      </c>
      <c r="F3" s="258" t="s">
        <v>1838</v>
      </c>
      <c r="G3" s="259" t="s">
        <v>1839</v>
      </c>
      <c r="H3" s="259" t="s">
        <v>1840</v>
      </c>
      <c r="I3" s="259" t="s">
        <v>1841</v>
      </c>
      <c r="J3" s="259" t="s">
        <v>1842</v>
      </c>
      <c r="K3" s="147" t="s">
        <v>178</v>
      </c>
      <c r="L3" s="149" t="s">
        <v>179</v>
      </c>
      <c r="M3" s="150">
        <v>91954</v>
      </c>
      <c r="N3" s="300">
        <f>M3+I4</f>
        <v>115974</v>
      </c>
    </row>
    <row r="4" spans="1:14" s="274" customFormat="1" ht="22.5">
      <c r="A4" s="332"/>
      <c r="B4" s="269"/>
      <c r="C4" s="208"/>
      <c r="D4" s="270"/>
      <c r="E4" s="270"/>
      <c r="F4" s="333" t="s">
        <v>2051</v>
      </c>
      <c r="G4" s="334">
        <f>SUM(G5:G9)</f>
        <v>98606</v>
      </c>
      <c r="H4" s="334">
        <f>SUM(H5:H9)</f>
        <v>122626</v>
      </c>
      <c r="I4" s="334">
        <f t="shared" ref="I4:I10" si="0">H4-G4</f>
        <v>24020</v>
      </c>
      <c r="J4" s="272"/>
      <c r="K4" s="328"/>
      <c r="L4" s="335">
        <v>1</v>
      </c>
      <c r="N4" s="335">
        <v>1</v>
      </c>
    </row>
    <row r="5" spans="1:14" s="274" customFormat="1" ht="22.5">
      <c r="A5" s="332"/>
      <c r="B5" s="269"/>
      <c r="C5" s="208"/>
      <c r="D5" s="270"/>
      <c r="E5" s="270"/>
      <c r="F5" s="209" t="s">
        <v>1843</v>
      </c>
      <c r="G5" s="272">
        <v>3873</v>
      </c>
      <c r="H5" s="272">
        <v>5527</v>
      </c>
      <c r="I5" s="272">
        <f t="shared" si="0"/>
        <v>1654</v>
      </c>
      <c r="J5" s="272"/>
      <c r="K5" s="328"/>
      <c r="L5" s="335">
        <v>1</v>
      </c>
      <c r="N5" s="335">
        <v>1</v>
      </c>
    </row>
    <row r="6" spans="1:14" s="274" customFormat="1" ht="27">
      <c r="A6" s="332"/>
      <c r="B6" s="269"/>
      <c r="C6" s="208"/>
      <c r="D6" s="270"/>
      <c r="E6" s="270"/>
      <c r="F6" s="328" t="s">
        <v>3356</v>
      </c>
      <c r="G6" s="272"/>
      <c r="H6" s="272">
        <v>5000</v>
      </c>
      <c r="I6" s="272">
        <f t="shared" si="0"/>
        <v>5000</v>
      </c>
      <c r="J6" s="272"/>
      <c r="K6" s="328" t="s">
        <v>1844</v>
      </c>
      <c r="L6" s="335">
        <v>1</v>
      </c>
      <c r="N6" s="335">
        <v>1</v>
      </c>
    </row>
    <row r="7" spans="1:14" s="274" customFormat="1" ht="27">
      <c r="A7" s="332"/>
      <c r="B7" s="269"/>
      <c r="C7" s="208"/>
      <c r="D7" s="270"/>
      <c r="E7" s="270"/>
      <c r="F7" s="209" t="s">
        <v>1845</v>
      </c>
      <c r="G7" s="272">
        <v>20000</v>
      </c>
      <c r="H7" s="272">
        <f>20000+7773</f>
        <v>27773</v>
      </c>
      <c r="I7" s="272">
        <f t="shared" si="0"/>
        <v>7773</v>
      </c>
      <c r="J7" s="272"/>
      <c r="K7" s="328" t="s">
        <v>3552</v>
      </c>
      <c r="L7" s="335">
        <v>1</v>
      </c>
      <c r="N7" s="335">
        <v>1</v>
      </c>
    </row>
    <row r="8" spans="1:14" s="274" customFormat="1" ht="22.5">
      <c r="A8" s="332"/>
      <c r="B8" s="269"/>
      <c r="C8" s="208"/>
      <c r="D8" s="270"/>
      <c r="E8" s="270"/>
      <c r="F8" s="328" t="s">
        <v>3354</v>
      </c>
      <c r="G8" s="272">
        <v>74733</v>
      </c>
      <c r="H8" s="272">
        <f>74733+9593</f>
        <v>84326</v>
      </c>
      <c r="I8" s="272">
        <f t="shared" ref="I8" si="1">H8-G8</f>
        <v>9593</v>
      </c>
      <c r="J8" s="272"/>
      <c r="K8" s="328" t="s">
        <v>3377</v>
      </c>
      <c r="L8" s="335">
        <v>1</v>
      </c>
      <c r="N8" s="335">
        <v>1</v>
      </c>
    </row>
    <row r="9" spans="1:14" s="274" customFormat="1" ht="22.5">
      <c r="A9" s="332"/>
      <c r="B9" s="269"/>
      <c r="C9" s="208"/>
      <c r="D9" s="270"/>
      <c r="E9" s="270"/>
      <c r="F9" s="209"/>
      <c r="G9" s="272"/>
      <c r="H9" s="272"/>
      <c r="I9" s="272">
        <f t="shared" si="0"/>
        <v>0</v>
      </c>
      <c r="J9" s="272"/>
      <c r="K9" s="328"/>
      <c r="L9" s="335">
        <v>1</v>
      </c>
      <c r="N9" s="335">
        <v>1</v>
      </c>
    </row>
    <row r="10" spans="1:14" s="274" customFormat="1" ht="22.5">
      <c r="A10" s="332"/>
      <c r="B10" s="269"/>
      <c r="C10" s="208"/>
      <c r="D10" s="270"/>
      <c r="E10" s="270"/>
      <c r="F10" s="209"/>
      <c r="G10" s="272"/>
      <c r="H10" s="272"/>
      <c r="I10" s="272">
        <f t="shared" si="0"/>
        <v>0</v>
      </c>
      <c r="J10" s="272"/>
      <c r="K10" s="328"/>
      <c r="L10" s="335">
        <v>1</v>
      </c>
      <c r="N10" s="335">
        <v>1</v>
      </c>
    </row>
    <row r="11" spans="1:14" s="343" customFormat="1" ht="22.5">
      <c r="A11" s="336"/>
      <c r="B11" s="337"/>
      <c r="C11" s="338"/>
      <c r="D11" s="339"/>
      <c r="E11" s="340"/>
      <c r="F11" s="333" t="s">
        <v>2052</v>
      </c>
      <c r="G11" s="334">
        <f>G12+G57</f>
        <v>56524.277499999997</v>
      </c>
      <c r="H11" s="334">
        <f>H12+H57</f>
        <v>80544.468259999994</v>
      </c>
      <c r="I11" s="334">
        <f t="shared" ref="I11:I16" si="2">H11-G11</f>
        <v>24020.190759999998</v>
      </c>
      <c r="J11" s="334"/>
      <c r="K11" s="341"/>
      <c r="L11" s="342"/>
      <c r="N11" s="335">
        <v>1</v>
      </c>
    </row>
    <row r="12" spans="1:14" s="343" customFormat="1" ht="22.5">
      <c r="A12" s="336"/>
      <c r="B12" s="337"/>
      <c r="C12" s="338"/>
      <c r="D12" s="339"/>
      <c r="E12" s="340"/>
      <c r="F12" s="333" t="s">
        <v>1846</v>
      </c>
      <c r="G12" s="272">
        <f>SUM(G13:G55)</f>
        <v>53543.5075</v>
      </c>
      <c r="H12" s="272">
        <f>SUM(H13:H55)</f>
        <v>33483.248359999998</v>
      </c>
      <c r="I12" s="272">
        <f t="shared" si="2"/>
        <v>-20060.259140000002</v>
      </c>
      <c r="J12" s="334"/>
      <c r="K12" s="328" t="s">
        <v>2050</v>
      </c>
      <c r="L12" s="342"/>
      <c r="N12" s="335">
        <v>1</v>
      </c>
    </row>
    <row r="13" spans="1:14" s="274" customFormat="1" ht="22.5">
      <c r="A13" s="269">
        <v>1</v>
      </c>
      <c r="B13" s="269"/>
      <c r="C13" s="208"/>
      <c r="D13" s="270"/>
      <c r="E13" s="270"/>
      <c r="F13" s="209" t="s">
        <v>1847</v>
      </c>
      <c r="G13" s="272">
        <v>11860</v>
      </c>
      <c r="H13" s="272"/>
      <c r="I13" s="272">
        <f t="shared" si="2"/>
        <v>-11860</v>
      </c>
      <c r="J13" s="272"/>
      <c r="K13" s="328"/>
      <c r="L13" s="335" t="s">
        <v>3435</v>
      </c>
      <c r="N13" s="335">
        <v>1</v>
      </c>
    </row>
    <row r="14" spans="1:14" s="274" customFormat="1" ht="22.5">
      <c r="A14" s="269">
        <v>2</v>
      </c>
      <c r="B14" s="269"/>
      <c r="C14" s="208"/>
      <c r="D14" s="270">
        <v>2299901</v>
      </c>
      <c r="E14" s="270"/>
      <c r="F14" s="328" t="s">
        <v>3365</v>
      </c>
      <c r="G14" s="272">
        <v>2250</v>
      </c>
      <c r="H14" s="272"/>
      <c r="I14" s="272">
        <f t="shared" si="2"/>
        <v>-2250</v>
      </c>
      <c r="J14" s="272"/>
      <c r="K14" s="328" t="s">
        <v>1848</v>
      </c>
      <c r="L14" s="335" t="s">
        <v>3435</v>
      </c>
      <c r="N14" s="335">
        <v>1</v>
      </c>
    </row>
    <row r="15" spans="1:14" s="274" customFormat="1" ht="27">
      <c r="A15" s="269">
        <v>4</v>
      </c>
      <c r="B15" s="269"/>
      <c r="C15" s="208"/>
      <c r="D15" s="270">
        <v>2080507</v>
      </c>
      <c r="E15" s="270"/>
      <c r="F15" s="328" t="s">
        <v>3366</v>
      </c>
      <c r="G15" s="272">
        <v>8337</v>
      </c>
      <c r="H15" s="272">
        <v>6337</v>
      </c>
      <c r="I15" s="272">
        <f t="shared" si="2"/>
        <v>-2000</v>
      </c>
      <c r="J15" s="272"/>
      <c r="K15" s="328" t="s">
        <v>3533</v>
      </c>
      <c r="L15" s="335" t="s">
        <v>3435</v>
      </c>
      <c r="N15" s="335">
        <v>1</v>
      </c>
    </row>
    <row r="16" spans="1:14" s="274" customFormat="1" ht="22.5">
      <c r="A16" s="269">
        <v>5</v>
      </c>
      <c r="B16" s="269"/>
      <c r="C16" s="208"/>
      <c r="D16" s="270">
        <v>2299901</v>
      </c>
      <c r="E16" s="270"/>
      <c r="F16" s="328" t="s">
        <v>3367</v>
      </c>
      <c r="G16" s="272">
        <v>25000</v>
      </c>
      <c r="H16" s="272">
        <v>23500</v>
      </c>
      <c r="I16" s="272">
        <f t="shared" si="2"/>
        <v>-1500</v>
      </c>
      <c r="J16" s="272"/>
      <c r="K16" s="328" t="s">
        <v>1849</v>
      </c>
      <c r="L16" s="335" t="s">
        <v>3435</v>
      </c>
      <c r="N16" s="335">
        <v>1</v>
      </c>
    </row>
    <row r="17" spans="1:14" s="274" customFormat="1" ht="67.5">
      <c r="A17" s="269">
        <v>66</v>
      </c>
      <c r="B17" s="269">
        <v>373001</v>
      </c>
      <c r="C17" s="208"/>
      <c r="D17" s="270">
        <v>2159999</v>
      </c>
      <c r="E17" s="271" t="s">
        <v>159</v>
      </c>
      <c r="F17" s="328" t="s">
        <v>3369</v>
      </c>
      <c r="G17" s="272">
        <v>1000</v>
      </c>
      <c r="H17" s="272">
        <v>430</v>
      </c>
      <c r="I17" s="272">
        <f t="shared" ref="I17:I55" si="3">H17-G17</f>
        <v>-570</v>
      </c>
      <c r="J17" s="272">
        <v>0</v>
      </c>
      <c r="K17" s="368" t="s">
        <v>3562</v>
      </c>
      <c r="L17" s="344" t="s">
        <v>217</v>
      </c>
      <c r="N17" s="335">
        <v>1</v>
      </c>
    </row>
    <row r="18" spans="1:14" s="274" customFormat="1" ht="40.5">
      <c r="A18" s="269">
        <v>65</v>
      </c>
      <c r="B18" s="269"/>
      <c r="C18" s="208"/>
      <c r="D18" s="270">
        <v>2169999</v>
      </c>
      <c r="E18" s="271" t="s">
        <v>158</v>
      </c>
      <c r="F18" s="328" t="s">
        <v>3368</v>
      </c>
      <c r="G18" s="272">
        <v>2500</v>
      </c>
      <c r="H18" s="272">
        <v>2000</v>
      </c>
      <c r="I18" s="272">
        <f>H18-G18</f>
        <v>-500</v>
      </c>
      <c r="J18" s="272"/>
      <c r="K18" s="328" t="s">
        <v>3353</v>
      </c>
      <c r="L18" s="344" t="s">
        <v>217</v>
      </c>
      <c r="N18" s="335">
        <v>1</v>
      </c>
    </row>
    <row r="19" spans="1:14" s="274" customFormat="1" ht="22.5">
      <c r="A19" s="269">
        <v>17</v>
      </c>
      <c r="B19" s="269">
        <v>603007</v>
      </c>
      <c r="C19" s="208" t="s">
        <v>162</v>
      </c>
      <c r="D19" s="270">
        <v>2040199</v>
      </c>
      <c r="E19" s="270" t="s">
        <v>159</v>
      </c>
      <c r="F19" s="209" t="s">
        <v>1862</v>
      </c>
      <c r="G19" s="272">
        <v>280</v>
      </c>
      <c r="H19" s="272">
        <v>80</v>
      </c>
      <c r="I19" s="272">
        <f t="shared" si="3"/>
        <v>-200</v>
      </c>
      <c r="J19" s="272"/>
      <c r="K19" s="328" t="s">
        <v>1863</v>
      </c>
      <c r="L19" s="345" t="s">
        <v>180</v>
      </c>
      <c r="N19" s="335">
        <v>1</v>
      </c>
    </row>
    <row r="20" spans="1:14" s="274" customFormat="1" ht="22.5">
      <c r="A20" s="269"/>
      <c r="B20" s="269">
        <v>123001</v>
      </c>
      <c r="C20" s="208" t="s">
        <v>3422</v>
      </c>
      <c r="D20" s="270">
        <v>2012402</v>
      </c>
      <c r="E20" s="270" t="s">
        <v>159</v>
      </c>
      <c r="F20" s="209" t="s">
        <v>3423</v>
      </c>
      <c r="G20" s="272">
        <v>50</v>
      </c>
      <c r="H20" s="272"/>
      <c r="I20" s="272">
        <f>H20-G20</f>
        <v>-50</v>
      </c>
      <c r="J20" s="272"/>
      <c r="K20" s="330" t="s">
        <v>3550</v>
      </c>
      <c r="L20" s="345" t="s">
        <v>3542</v>
      </c>
      <c r="N20" s="335"/>
    </row>
    <row r="21" spans="1:14" s="274" customFormat="1" ht="27">
      <c r="A21" s="269">
        <v>62</v>
      </c>
      <c r="B21" s="269">
        <v>342003</v>
      </c>
      <c r="C21" s="208" t="s">
        <v>1912</v>
      </c>
      <c r="D21" s="270">
        <v>2200208</v>
      </c>
      <c r="E21" s="270" t="s">
        <v>159</v>
      </c>
      <c r="F21" s="209" t="s">
        <v>1913</v>
      </c>
      <c r="G21" s="272">
        <v>331.5</v>
      </c>
      <c r="H21" s="272">
        <v>131.5</v>
      </c>
      <c r="I21" s="272">
        <f t="shared" si="3"/>
        <v>-200</v>
      </c>
      <c r="J21" s="272"/>
      <c r="K21" s="330" t="s">
        <v>1863</v>
      </c>
      <c r="L21" s="345" t="s">
        <v>185</v>
      </c>
      <c r="N21" s="335">
        <v>1</v>
      </c>
    </row>
    <row r="22" spans="1:14" s="274" customFormat="1" ht="27">
      <c r="A22" s="269"/>
      <c r="B22" s="269"/>
      <c r="C22" s="208" t="s">
        <v>3408</v>
      </c>
      <c r="D22" s="270">
        <v>2200199</v>
      </c>
      <c r="E22" s="270"/>
      <c r="F22" s="209" t="s">
        <v>3409</v>
      </c>
      <c r="G22" s="272">
        <v>255</v>
      </c>
      <c r="H22" s="272">
        <v>211</v>
      </c>
      <c r="I22" s="272">
        <f>H22-G22</f>
        <v>-44</v>
      </c>
      <c r="J22" s="272"/>
      <c r="K22" s="330" t="s">
        <v>3410</v>
      </c>
      <c r="L22" s="345" t="s">
        <v>185</v>
      </c>
      <c r="N22" s="335"/>
    </row>
    <row r="23" spans="1:14" s="274" customFormat="1" ht="22.5">
      <c r="A23" s="269">
        <v>10</v>
      </c>
      <c r="B23" s="269">
        <v>143001</v>
      </c>
      <c r="C23" s="208" t="s">
        <v>1858</v>
      </c>
      <c r="D23" s="270">
        <v>2010602</v>
      </c>
      <c r="E23" s="270" t="s">
        <v>159</v>
      </c>
      <c r="F23" s="209" t="s">
        <v>160</v>
      </c>
      <c r="G23" s="272">
        <v>23</v>
      </c>
      <c r="H23" s="272">
        <v>20</v>
      </c>
      <c r="I23" s="272">
        <f t="shared" si="3"/>
        <v>-3</v>
      </c>
      <c r="J23" s="272"/>
      <c r="K23" s="328" t="s">
        <v>1859</v>
      </c>
      <c r="L23" s="345" t="s">
        <v>180</v>
      </c>
      <c r="N23" s="335">
        <v>1</v>
      </c>
    </row>
    <row r="24" spans="1:14" s="274" customFormat="1" ht="27">
      <c r="A24" s="269">
        <v>11</v>
      </c>
      <c r="B24" s="269">
        <v>143001</v>
      </c>
      <c r="C24" s="208" t="s">
        <v>1858</v>
      </c>
      <c r="D24" s="270">
        <v>2010602</v>
      </c>
      <c r="E24" s="270" t="s">
        <v>159</v>
      </c>
      <c r="F24" s="209" t="s">
        <v>1860</v>
      </c>
      <c r="G24" s="272">
        <v>13</v>
      </c>
      <c r="H24" s="272">
        <v>8</v>
      </c>
      <c r="I24" s="272">
        <f t="shared" si="3"/>
        <v>-5</v>
      </c>
      <c r="J24" s="272"/>
      <c r="K24" s="328" t="s">
        <v>1859</v>
      </c>
      <c r="L24" s="345" t="s">
        <v>180</v>
      </c>
      <c r="N24" s="335">
        <v>1</v>
      </c>
    </row>
    <row r="25" spans="1:14" s="274" customFormat="1" ht="22.5">
      <c r="A25" s="269">
        <v>12</v>
      </c>
      <c r="B25" s="269">
        <v>143001</v>
      </c>
      <c r="C25" s="208" t="s">
        <v>1858</v>
      </c>
      <c r="D25" s="270">
        <v>2010602</v>
      </c>
      <c r="E25" s="270" t="s">
        <v>159</v>
      </c>
      <c r="F25" s="209" t="s">
        <v>161</v>
      </c>
      <c r="G25" s="272">
        <v>45.65</v>
      </c>
      <c r="H25" s="272">
        <v>21.65</v>
      </c>
      <c r="I25" s="272">
        <f t="shared" si="3"/>
        <v>-24</v>
      </c>
      <c r="J25" s="272"/>
      <c r="K25" s="328" t="s">
        <v>1859</v>
      </c>
      <c r="L25" s="345" t="s">
        <v>180</v>
      </c>
      <c r="N25" s="335">
        <v>1</v>
      </c>
    </row>
    <row r="26" spans="1:14" s="274" customFormat="1" ht="22.5">
      <c r="A26" s="269">
        <v>20</v>
      </c>
      <c r="B26" s="269">
        <v>163001</v>
      </c>
      <c r="C26" s="208" t="s">
        <v>1866</v>
      </c>
      <c r="D26" s="270">
        <v>2010302</v>
      </c>
      <c r="E26" s="270" t="s">
        <v>159</v>
      </c>
      <c r="F26" s="209" t="s">
        <v>163</v>
      </c>
      <c r="G26" s="272">
        <v>40</v>
      </c>
      <c r="H26" s="272">
        <v>24</v>
      </c>
      <c r="I26" s="272">
        <f t="shared" si="3"/>
        <v>-16</v>
      </c>
      <c r="J26" s="272"/>
      <c r="K26" s="328" t="s">
        <v>1867</v>
      </c>
      <c r="L26" s="345" t="s">
        <v>182</v>
      </c>
      <c r="N26" s="335">
        <v>1</v>
      </c>
    </row>
    <row r="27" spans="1:14" s="274" customFormat="1" ht="22.5">
      <c r="A27" s="269">
        <v>21</v>
      </c>
      <c r="B27" s="269">
        <v>163001</v>
      </c>
      <c r="C27" s="208" t="s">
        <v>1866</v>
      </c>
      <c r="D27" s="270">
        <v>2010303</v>
      </c>
      <c r="E27" s="270" t="s">
        <v>159</v>
      </c>
      <c r="F27" s="209" t="s">
        <v>164</v>
      </c>
      <c r="G27" s="272">
        <v>5.6479999999999997</v>
      </c>
      <c r="H27" s="272">
        <v>0.9433600000000002</v>
      </c>
      <c r="I27" s="272">
        <f t="shared" si="3"/>
        <v>-4.7046399999999995</v>
      </c>
      <c r="J27" s="272"/>
      <c r="K27" s="328" t="s">
        <v>1868</v>
      </c>
      <c r="L27" s="345" t="s">
        <v>182</v>
      </c>
      <c r="N27" s="335">
        <v>1</v>
      </c>
    </row>
    <row r="28" spans="1:14" s="274" customFormat="1" ht="22.5">
      <c r="A28" s="269">
        <v>22</v>
      </c>
      <c r="B28" s="269">
        <v>163001</v>
      </c>
      <c r="C28" s="208" t="s">
        <v>1866</v>
      </c>
      <c r="D28" s="270">
        <v>2050803</v>
      </c>
      <c r="E28" s="270" t="s">
        <v>159</v>
      </c>
      <c r="F28" s="209" t="s">
        <v>165</v>
      </c>
      <c r="G28" s="272">
        <v>19.524999999999999</v>
      </c>
      <c r="H28" s="272">
        <v>15.525</v>
      </c>
      <c r="I28" s="272">
        <f t="shared" si="3"/>
        <v>-3.9999999999999982</v>
      </c>
      <c r="J28" s="272"/>
      <c r="K28" s="328" t="s">
        <v>1869</v>
      </c>
      <c r="L28" s="345" t="s">
        <v>182</v>
      </c>
      <c r="N28" s="335">
        <v>1</v>
      </c>
    </row>
    <row r="29" spans="1:14" s="274" customFormat="1" ht="40.5">
      <c r="A29" s="269">
        <v>27</v>
      </c>
      <c r="B29" s="269">
        <v>201010</v>
      </c>
      <c r="C29" s="208" t="s">
        <v>1874</v>
      </c>
      <c r="D29" s="270">
        <v>2050203</v>
      </c>
      <c r="E29" s="270" t="s">
        <v>159</v>
      </c>
      <c r="F29" s="209" t="s">
        <v>1875</v>
      </c>
      <c r="G29" s="272">
        <v>30</v>
      </c>
      <c r="H29" s="272"/>
      <c r="I29" s="272">
        <f t="shared" si="3"/>
        <v>-30</v>
      </c>
      <c r="J29" s="272"/>
      <c r="K29" s="328" t="s">
        <v>3473</v>
      </c>
      <c r="L29" s="345" t="s">
        <v>183</v>
      </c>
      <c r="N29" s="335">
        <v>1</v>
      </c>
    </row>
    <row r="30" spans="1:14" s="274" customFormat="1" ht="40.5">
      <c r="A30" s="269">
        <v>28</v>
      </c>
      <c r="B30" s="269">
        <v>201010</v>
      </c>
      <c r="C30" s="208" t="s">
        <v>1874</v>
      </c>
      <c r="D30" s="270">
        <v>2050203</v>
      </c>
      <c r="E30" s="270" t="s">
        <v>159</v>
      </c>
      <c r="F30" s="209" t="s">
        <v>1876</v>
      </c>
      <c r="G30" s="272">
        <v>30</v>
      </c>
      <c r="H30" s="272"/>
      <c r="I30" s="272">
        <f t="shared" si="3"/>
        <v>-30</v>
      </c>
      <c r="J30" s="272"/>
      <c r="K30" s="328" t="s">
        <v>3474</v>
      </c>
      <c r="L30" s="345" t="s">
        <v>183</v>
      </c>
      <c r="N30" s="335">
        <v>1</v>
      </c>
    </row>
    <row r="31" spans="1:14" s="274" customFormat="1" ht="22.5">
      <c r="A31" s="269"/>
      <c r="B31" s="269"/>
      <c r="C31" s="330" t="s">
        <v>3535</v>
      </c>
      <c r="D31" s="346">
        <v>2010402</v>
      </c>
      <c r="E31" s="270"/>
      <c r="F31" s="209" t="s">
        <v>3536</v>
      </c>
      <c r="G31" s="272">
        <v>20</v>
      </c>
      <c r="H31" s="272">
        <v>10</v>
      </c>
      <c r="I31" s="272">
        <f t="shared" si="3"/>
        <v>-10</v>
      </c>
      <c r="J31" s="272"/>
      <c r="K31" s="328" t="s">
        <v>3541</v>
      </c>
      <c r="L31" s="345" t="s">
        <v>184</v>
      </c>
      <c r="N31" s="335"/>
    </row>
    <row r="32" spans="1:14" s="274" customFormat="1" ht="22.5">
      <c r="A32" s="269"/>
      <c r="B32" s="269"/>
      <c r="C32" s="330" t="s">
        <v>3535</v>
      </c>
      <c r="D32" s="346">
        <v>2010404</v>
      </c>
      <c r="E32" s="270"/>
      <c r="F32" s="209" t="s">
        <v>3537</v>
      </c>
      <c r="G32" s="272">
        <v>30</v>
      </c>
      <c r="H32" s="272"/>
      <c r="I32" s="272">
        <f t="shared" si="3"/>
        <v>-30</v>
      </c>
      <c r="J32" s="272"/>
      <c r="K32" s="328" t="s">
        <v>3541</v>
      </c>
      <c r="L32" s="345" t="s">
        <v>184</v>
      </c>
      <c r="N32" s="335"/>
    </row>
    <row r="33" spans="1:14" s="274" customFormat="1" ht="27">
      <c r="A33" s="269"/>
      <c r="B33" s="269"/>
      <c r="C33" s="330" t="s">
        <v>3535</v>
      </c>
      <c r="D33" s="346">
        <v>2010402</v>
      </c>
      <c r="E33" s="270"/>
      <c r="F33" s="209" t="s">
        <v>3538</v>
      </c>
      <c r="G33" s="272">
        <v>180</v>
      </c>
      <c r="H33" s="272"/>
      <c r="I33" s="272">
        <f t="shared" si="3"/>
        <v>-180</v>
      </c>
      <c r="J33" s="272"/>
      <c r="K33" s="328" t="s">
        <v>3541</v>
      </c>
      <c r="L33" s="345" t="s">
        <v>184</v>
      </c>
      <c r="N33" s="335"/>
    </row>
    <row r="34" spans="1:14" s="274" customFormat="1" ht="22.5">
      <c r="A34" s="269"/>
      <c r="B34" s="269"/>
      <c r="C34" s="330" t="s">
        <v>3535</v>
      </c>
      <c r="D34" s="346">
        <v>2010404</v>
      </c>
      <c r="E34" s="270"/>
      <c r="F34" s="209" t="s">
        <v>3536</v>
      </c>
      <c r="G34" s="272">
        <v>50</v>
      </c>
      <c r="H34" s="272"/>
      <c r="I34" s="272">
        <f t="shared" si="3"/>
        <v>-50</v>
      </c>
      <c r="J34" s="272"/>
      <c r="K34" s="328" t="s">
        <v>3541</v>
      </c>
      <c r="L34" s="345" t="s">
        <v>184</v>
      </c>
      <c r="N34" s="335"/>
    </row>
    <row r="35" spans="1:14" s="274" customFormat="1" ht="27">
      <c r="A35" s="269"/>
      <c r="B35" s="269"/>
      <c r="C35" s="330" t="s">
        <v>3535</v>
      </c>
      <c r="D35" s="346">
        <v>2120201</v>
      </c>
      <c r="E35" s="270"/>
      <c r="F35" s="209" t="s">
        <v>3539</v>
      </c>
      <c r="G35" s="272">
        <v>30</v>
      </c>
      <c r="H35" s="272"/>
      <c r="I35" s="272">
        <f t="shared" si="3"/>
        <v>-30</v>
      </c>
      <c r="J35" s="272"/>
      <c r="K35" s="328" t="s">
        <v>3541</v>
      </c>
      <c r="L35" s="345" t="s">
        <v>184</v>
      </c>
      <c r="N35" s="335"/>
    </row>
    <row r="36" spans="1:14" s="274" customFormat="1" ht="27">
      <c r="A36" s="269"/>
      <c r="B36" s="269"/>
      <c r="C36" s="330" t="s">
        <v>3535</v>
      </c>
      <c r="D36" s="346">
        <v>2010404</v>
      </c>
      <c r="E36" s="270"/>
      <c r="F36" s="209" t="s">
        <v>3540</v>
      </c>
      <c r="G36" s="272">
        <v>30</v>
      </c>
      <c r="H36" s="272">
        <v>10</v>
      </c>
      <c r="I36" s="272">
        <f t="shared" si="3"/>
        <v>-20</v>
      </c>
      <c r="J36" s="272"/>
      <c r="K36" s="328" t="s">
        <v>3541</v>
      </c>
      <c r="L36" s="345" t="s">
        <v>184</v>
      </c>
      <c r="N36" s="335"/>
    </row>
    <row r="37" spans="1:14" s="274" customFormat="1" ht="27">
      <c r="A37" s="269">
        <v>49</v>
      </c>
      <c r="B37" s="269">
        <v>332003</v>
      </c>
      <c r="C37" s="208" t="s">
        <v>1900</v>
      </c>
      <c r="D37" s="270">
        <v>2050803</v>
      </c>
      <c r="E37" s="270" t="s">
        <v>159</v>
      </c>
      <c r="F37" s="209" t="s">
        <v>1901</v>
      </c>
      <c r="G37" s="272">
        <v>10</v>
      </c>
      <c r="H37" s="272">
        <v>2.5</v>
      </c>
      <c r="I37" s="272">
        <f t="shared" si="3"/>
        <v>-7.5</v>
      </c>
      <c r="J37" s="272">
        <v>0</v>
      </c>
      <c r="K37" s="330" t="s">
        <v>3485</v>
      </c>
      <c r="L37" s="345" t="s">
        <v>184</v>
      </c>
      <c r="N37" s="335">
        <v>1</v>
      </c>
    </row>
    <row r="38" spans="1:14" s="274" customFormat="1" ht="27">
      <c r="A38" s="269">
        <v>50</v>
      </c>
      <c r="B38" s="269">
        <v>332003</v>
      </c>
      <c r="C38" s="208" t="s">
        <v>1900</v>
      </c>
      <c r="D38" s="270">
        <v>2110299</v>
      </c>
      <c r="E38" s="270" t="s">
        <v>159</v>
      </c>
      <c r="F38" s="209" t="s">
        <v>1902</v>
      </c>
      <c r="G38" s="272">
        <v>15</v>
      </c>
      <c r="H38" s="272">
        <v>4</v>
      </c>
      <c r="I38" s="272">
        <f t="shared" si="3"/>
        <v>-11</v>
      </c>
      <c r="J38" s="272">
        <v>0</v>
      </c>
      <c r="K38" s="330" t="s">
        <v>1903</v>
      </c>
      <c r="L38" s="345" t="s">
        <v>184</v>
      </c>
      <c r="N38" s="335">
        <v>1</v>
      </c>
    </row>
    <row r="39" spans="1:14" s="274" customFormat="1" ht="27">
      <c r="A39" s="269">
        <v>51</v>
      </c>
      <c r="B39" s="269">
        <v>332003</v>
      </c>
      <c r="C39" s="208" t="s">
        <v>1900</v>
      </c>
      <c r="D39" s="270">
        <v>2110299</v>
      </c>
      <c r="E39" s="270" t="s">
        <v>159</v>
      </c>
      <c r="F39" s="209" t="s">
        <v>1904</v>
      </c>
      <c r="G39" s="272">
        <v>40</v>
      </c>
      <c r="H39" s="272">
        <v>20</v>
      </c>
      <c r="I39" s="272">
        <f t="shared" si="3"/>
        <v>-20</v>
      </c>
      <c r="J39" s="272">
        <v>0</v>
      </c>
      <c r="K39" s="330" t="s">
        <v>1903</v>
      </c>
      <c r="L39" s="345" t="s">
        <v>184</v>
      </c>
      <c r="N39" s="335">
        <v>1</v>
      </c>
    </row>
    <row r="40" spans="1:14" s="274" customFormat="1" ht="27">
      <c r="A40" s="269">
        <v>52</v>
      </c>
      <c r="B40" s="269">
        <v>332003</v>
      </c>
      <c r="C40" s="208" t="s">
        <v>1900</v>
      </c>
      <c r="D40" s="270">
        <v>2110299</v>
      </c>
      <c r="E40" s="270" t="s">
        <v>159</v>
      </c>
      <c r="F40" s="209" t="s">
        <v>1905</v>
      </c>
      <c r="G40" s="272">
        <v>30</v>
      </c>
      <c r="H40" s="272">
        <v>10</v>
      </c>
      <c r="I40" s="272">
        <f t="shared" si="3"/>
        <v>-20</v>
      </c>
      <c r="J40" s="272"/>
      <c r="K40" s="330" t="s">
        <v>1903</v>
      </c>
      <c r="L40" s="345" t="s">
        <v>184</v>
      </c>
      <c r="N40" s="335">
        <v>1</v>
      </c>
    </row>
    <row r="41" spans="1:14" s="274" customFormat="1" ht="27">
      <c r="A41" s="269">
        <v>53</v>
      </c>
      <c r="B41" s="269">
        <v>332003</v>
      </c>
      <c r="C41" s="208" t="s">
        <v>1900</v>
      </c>
      <c r="D41" s="270">
        <v>2110299</v>
      </c>
      <c r="E41" s="270" t="s">
        <v>159</v>
      </c>
      <c r="F41" s="209" t="s">
        <v>1906</v>
      </c>
      <c r="G41" s="272">
        <v>13</v>
      </c>
      <c r="H41" s="272">
        <v>10</v>
      </c>
      <c r="I41" s="272">
        <f t="shared" si="3"/>
        <v>-3</v>
      </c>
      <c r="J41" s="272"/>
      <c r="K41" s="330" t="s">
        <v>1903</v>
      </c>
      <c r="L41" s="345" t="s">
        <v>184</v>
      </c>
      <c r="N41" s="335">
        <v>1</v>
      </c>
    </row>
    <row r="42" spans="1:14" s="274" customFormat="1" ht="67.5">
      <c r="A42" s="269">
        <v>77</v>
      </c>
      <c r="B42" s="269">
        <v>401001</v>
      </c>
      <c r="C42" s="208" t="s">
        <v>1930</v>
      </c>
      <c r="D42" s="346">
        <v>2080102</v>
      </c>
      <c r="E42" s="270" t="s">
        <v>1919</v>
      </c>
      <c r="F42" s="209" t="s">
        <v>1933</v>
      </c>
      <c r="G42" s="272">
        <v>24.5</v>
      </c>
      <c r="H42" s="272">
        <v>2</v>
      </c>
      <c r="I42" s="272">
        <f t="shared" si="3"/>
        <v>-22.5</v>
      </c>
      <c r="J42" s="272"/>
      <c r="K42" s="330" t="s">
        <v>1934</v>
      </c>
      <c r="L42" s="345" t="s">
        <v>187</v>
      </c>
      <c r="N42" s="335">
        <v>1</v>
      </c>
    </row>
    <row r="43" spans="1:14" s="274" customFormat="1" ht="40.5">
      <c r="A43" s="269">
        <v>78</v>
      </c>
      <c r="B43" s="269">
        <v>401001</v>
      </c>
      <c r="C43" s="208" t="s">
        <v>1930</v>
      </c>
      <c r="D43" s="346">
        <v>2080102</v>
      </c>
      <c r="E43" s="270" t="s">
        <v>1919</v>
      </c>
      <c r="F43" s="209" t="s">
        <v>1935</v>
      </c>
      <c r="G43" s="272">
        <v>38</v>
      </c>
      <c r="H43" s="272">
        <v>29.01</v>
      </c>
      <c r="I43" s="272">
        <f t="shared" si="3"/>
        <v>-8.9899999999999984</v>
      </c>
      <c r="J43" s="272"/>
      <c r="K43" s="330" t="s">
        <v>1936</v>
      </c>
      <c r="L43" s="345" t="s">
        <v>187</v>
      </c>
      <c r="N43" s="335">
        <v>1</v>
      </c>
    </row>
    <row r="44" spans="1:14" s="274" customFormat="1" ht="27">
      <c r="A44" s="269">
        <v>79</v>
      </c>
      <c r="B44" s="269">
        <v>401001</v>
      </c>
      <c r="C44" s="208" t="s">
        <v>1930</v>
      </c>
      <c r="D44" s="346">
        <v>2011011</v>
      </c>
      <c r="E44" s="270" t="s">
        <v>1919</v>
      </c>
      <c r="F44" s="209" t="s">
        <v>1937</v>
      </c>
      <c r="G44" s="272">
        <v>3</v>
      </c>
      <c r="H44" s="272">
        <v>0</v>
      </c>
      <c r="I44" s="272">
        <f t="shared" si="3"/>
        <v>-3</v>
      </c>
      <c r="J44" s="272"/>
      <c r="K44" s="330" t="s">
        <v>1938</v>
      </c>
      <c r="L44" s="345" t="s">
        <v>187</v>
      </c>
      <c r="N44" s="335">
        <v>1</v>
      </c>
    </row>
    <row r="45" spans="1:14" s="274" customFormat="1" ht="27">
      <c r="A45" s="269">
        <v>80</v>
      </c>
      <c r="B45" s="269">
        <v>401001</v>
      </c>
      <c r="C45" s="208" t="s">
        <v>1930</v>
      </c>
      <c r="D45" s="346">
        <v>2011011</v>
      </c>
      <c r="E45" s="270" t="s">
        <v>1919</v>
      </c>
      <c r="F45" s="209" t="s">
        <v>1939</v>
      </c>
      <c r="G45" s="272">
        <v>10</v>
      </c>
      <c r="H45" s="272">
        <v>0</v>
      </c>
      <c r="I45" s="272">
        <f t="shared" si="3"/>
        <v>-10</v>
      </c>
      <c r="J45" s="272"/>
      <c r="K45" s="330" t="s">
        <v>1940</v>
      </c>
      <c r="L45" s="345" t="s">
        <v>187</v>
      </c>
      <c r="N45" s="335">
        <v>1</v>
      </c>
    </row>
    <row r="46" spans="1:14" s="274" customFormat="1" ht="40.5">
      <c r="A46" s="269">
        <v>81</v>
      </c>
      <c r="B46" s="269">
        <v>401001</v>
      </c>
      <c r="C46" s="208" t="s">
        <v>1930</v>
      </c>
      <c r="D46" s="346">
        <v>2011011</v>
      </c>
      <c r="E46" s="270" t="s">
        <v>1919</v>
      </c>
      <c r="F46" s="209" t="s">
        <v>1941</v>
      </c>
      <c r="G46" s="272">
        <v>40</v>
      </c>
      <c r="H46" s="272">
        <v>30.31</v>
      </c>
      <c r="I46" s="272">
        <f t="shared" si="3"/>
        <v>-9.6900000000000013</v>
      </c>
      <c r="J46" s="272"/>
      <c r="K46" s="330" t="s">
        <v>1942</v>
      </c>
      <c r="L46" s="345" t="s">
        <v>187</v>
      </c>
      <c r="N46" s="335">
        <v>1</v>
      </c>
    </row>
    <row r="47" spans="1:14" s="274" customFormat="1" ht="67.5">
      <c r="A47" s="269">
        <v>83</v>
      </c>
      <c r="B47" s="269">
        <v>401001</v>
      </c>
      <c r="C47" s="208" t="s">
        <v>1930</v>
      </c>
      <c r="D47" s="346">
        <v>2080102</v>
      </c>
      <c r="E47" s="270" t="s">
        <v>1919</v>
      </c>
      <c r="F47" s="209" t="s">
        <v>1944</v>
      </c>
      <c r="G47" s="272">
        <v>51.89</v>
      </c>
      <c r="H47" s="272">
        <v>7.89</v>
      </c>
      <c r="I47" s="272">
        <f>H47-G47</f>
        <v>-44</v>
      </c>
      <c r="J47" s="272"/>
      <c r="K47" s="330" t="s">
        <v>1945</v>
      </c>
      <c r="L47" s="345" t="s">
        <v>187</v>
      </c>
      <c r="N47" s="335">
        <v>1</v>
      </c>
    </row>
    <row r="48" spans="1:14" s="274" customFormat="1" ht="27">
      <c r="A48" s="269">
        <v>82</v>
      </c>
      <c r="B48" s="269">
        <v>401001</v>
      </c>
      <c r="C48" s="208" t="s">
        <v>1930</v>
      </c>
      <c r="D48" s="346">
        <v>2011006</v>
      </c>
      <c r="E48" s="270" t="s">
        <v>1919</v>
      </c>
      <c r="F48" s="209" t="s">
        <v>1943</v>
      </c>
      <c r="G48" s="272">
        <v>22.2</v>
      </c>
      <c r="H48" s="272">
        <v>11</v>
      </c>
      <c r="I48" s="272">
        <f t="shared" si="3"/>
        <v>-11.2</v>
      </c>
      <c r="J48" s="272"/>
      <c r="K48" s="330" t="s">
        <v>2041</v>
      </c>
      <c r="L48" s="345" t="s">
        <v>2042</v>
      </c>
      <c r="N48" s="335">
        <v>1</v>
      </c>
    </row>
    <row r="49" spans="1:14" s="274" customFormat="1" ht="40.5">
      <c r="A49" s="269">
        <v>84</v>
      </c>
      <c r="B49" s="269">
        <v>402010</v>
      </c>
      <c r="C49" s="208" t="s">
        <v>1946</v>
      </c>
      <c r="D49" s="270">
        <v>2081004</v>
      </c>
      <c r="E49" s="270" t="s">
        <v>1919</v>
      </c>
      <c r="F49" s="209" t="s">
        <v>1947</v>
      </c>
      <c r="G49" s="272">
        <v>484.75</v>
      </c>
      <c r="H49" s="272">
        <v>369.75</v>
      </c>
      <c r="I49" s="272">
        <f t="shared" si="3"/>
        <v>-115</v>
      </c>
      <c r="J49" s="272"/>
      <c r="K49" s="330" t="s">
        <v>1948</v>
      </c>
      <c r="L49" s="345" t="s">
        <v>187</v>
      </c>
      <c r="N49" s="335">
        <v>1</v>
      </c>
    </row>
    <row r="50" spans="1:14" s="274" customFormat="1" ht="22.5">
      <c r="A50" s="269">
        <v>85</v>
      </c>
      <c r="B50" s="269">
        <v>402010</v>
      </c>
      <c r="C50" s="208" t="s">
        <v>1946</v>
      </c>
      <c r="D50" s="270">
        <v>2081004</v>
      </c>
      <c r="E50" s="270" t="s">
        <v>1919</v>
      </c>
      <c r="F50" s="209" t="s">
        <v>1949</v>
      </c>
      <c r="G50" s="272">
        <v>53.67</v>
      </c>
      <c r="H50" s="272">
        <v>23.67</v>
      </c>
      <c r="I50" s="272">
        <f t="shared" si="3"/>
        <v>-30</v>
      </c>
      <c r="J50" s="272"/>
      <c r="K50" s="330" t="s">
        <v>1950</v>
      </c>
      <c r="L50" s="345" t="s">
        <v>187</v>
      </c>
      <c r="N50" s="335">
        <v>1</v>
      </c>
    </row>
    <row r="51" spans="1:14" s="274" customFormat="1" ht="22.5">
      <c r="A51" s="269">
        <v>86</v>
      </c>
      <c r="B51" s="269">
        <v>402010</v>
      </c>
      <c r="C51" s="208" t="s">
        <v>1946</v>
      </c>
      <c r="D51" s="270">
        <v>2081004</v>
      </c>
      <c r="E51" s="270" t="s">
        <v>1919</v>
      </c>
      <c r="F51" s="209" t="s">
        <v>1951</v>
      </c>
      <c r="G51" s="272">
        <v>51</v>
      </c>
      <c r="H51" s="272">
        <v>16</v>
      </c>
      <c r="I51" s="272">
        <f t="shared" si="3"/>
        <v>-35</v>
      </c>
      <c r="J51" s="272"/>
      <c r="K51" s="330" t="s">
        <v>1950</v>
      </c>
      <c r="L51" s="345" t="s">
        <v>187</v>
      </c>
      <c r="N51" s="335">
        <v>1</v>
      </c>
    </row>
    <row r="52" spans="1:14" s="274" customFormat="1" ht="22.5">
      <c r="A52" s="269">
        <v>87</v>
      </c>
      <c r="B52" s="269">
        <v>402010</v>
      </c>
      <c r="C52" s="208" t="s">
        <v>1946</v>
      </c>
      <c r="D52" s="270">
        <v>2081004</v>
      </c>
      <c r="E52" s="270" t="s">
        <v>1919</v>
      </c>
      <c r="F52" s="209" t="s">
        <v>1952</v>
      </c>
      <c r="G52" s="272">
        <v>135.15</v>
      </c>
      <c r="H52" s="272">
        <v>95.15</v>
      </c>
      <c r="I52" s="272">
        <f t="shared" si="3"/>
        <v>-40</v>
      </c>
      <c r="J52" s="272"/>
      <c r="K52" s="330" t="s">
        <v>1950</v>
      </c>
      <c r="L52" s="345" t="s">
        <v>187</v>
      </c>
      <c r="N52" s="335">
        <v>1</v>
      </c>
    </row>
    <row r="53" spans="1:14" s="274" customFormat="1" ht="22.5">
      <c r="A53" s="269">
        <v>88</v>
      </c>
      <c r="B53" s="269">
        <v>402010</v>
      </c>
      <c r="C53" s="208" t="s">
        <v>1946</v>
      </c>
      <c r="D53" s="270">
        <v>2081004</v>
      </c>
      <c r="E53" s="270" t="s">
        <v>1919</v>
      </c>
      <c r="F53" s="209" t="s">
        <v>1953</v>
      </c>
      <c r="G53" s="272">
        <v>72.349999999999994</v>
      </c>
      <c r="H53" s="272">
        <v>42.35</v>
      </c>
      <c r="I53" s="272">
        <f t="shared" si="3"/>
        <v>-29.999999999999993</v>
      </c>
      <c r="J53" s="272"/>
      <c r="K53" s="330" t="s">
        <v>1950</v>
      </c>
      <c r="L53" s="345" t="s">
        <v>187</v>
      </c>
      <c r="N53" s="335">
        <v>1</v>
      </c>
    </row>
    <row r="54" spans="1:14" s="274" customFormat="1" ht="27">
      <c r="A54" s="269">
        <v>94</v>
      </c>
      <c r="B54" s="269">
        <v>502004</v>
      </c>
      <c r="C54" s="208" t="s">
        <v>1959</v>
      </c>
      <c r="D54" s="270">
        <v>2130110</v>
      </c>
      <c r="E54" s="270" t="s">
        <v>1919</v>
      </c>
      <c r="F54" s="209" t="s">
        <v>1960</v>
      </c>
      <c r="G54" s="272">
        <v>18.674499999999998</v>
      </c>
      <c r="H54" s="272"/>
      <c r="I54" s="272">
        <f t="shared" si="3"/>
        <v>-18.674499999999998</v>
      </c>
      <c r="J54" s="272"/>
      <c r="K54" s="330" t="s">
        <v>2044</v>
      </c>
      <c r="L54" s="345" t="s">
        <v>0</v>
      </c>
      <c r="N54" s="335">
        <v>1</v>
      </c>
    </row>
    <row r="55" spans="1:14" s="274" customFormat="1" ht="27">
      <c r="A55" s="269">
        <v>95</v>
      </c>
      <c r="B55" s="269">
        <v>502004</v>
      </c>
      <c r="C55" s="208" t="s">
        <v>1959</v>
      </c>
      <c r="D55" s="270">
        <v>2130110</v>
      </c>
      <c r="E55" s="270" t="s">
        <v>1919</v>
      </c>
      <c r="F55" s="209" t="s">
        <v>1961</v>
      </c>
      <c r="G55" s="272">
        <v>20</v>
      </c>
      <c r="H55" s="272">
        <v>10</v>
      </c>
      <c r="I55" s="272">
        <f t="shared" si="3"/>
        <v>-10</v>
      </c>
      <c r="J55" s="272"/>
      <c r="K55" s="330" t="s">
        <v>2044</v>
      </c>
      <c r="L55" s="345" t="s">
        <v>0</v>
      </c>
      <c r="N55" s="335">
        <v>1</v>
      </c>
    </row>
    <row r="56" spans="1:14" s="274" customFormat="1" ht="22.5">
      <c r="A56" s="269"/>
      <c r="B56" s="269"/>
      <c r="C56" s="208"/>
      <c r="D56" s="270"/>
      <c r="E56" s="271"/>
      <c r="F56" s="209"/>
      <c r="G56" s="272"/>
      <c r="H56" s="272"/>
      <c r="I56" s="272"/>
      <c r="J56" s="272"/>
      <c r="K56" s="331"/>
      <c r="L56" s="273"/>
      <c r="N56" s="335">
        <v>1</v>
      </c>
    </row>
    <row r="57" spans="1:14" s="343" customFormat="1" ht="22.5">
      <c r="A57" s="336"/>
      <c r="B57" s="337"/>
      <c r="C57" s="338"/>
      <c r="D57" s="339"/>
      <c r="E57" s="340"/>
      <c r="F57" s="333" t="s">
        <v>2043</v>
      </c>
      <c r="G57" s="272">
        <f>SUM(G58:G113)</f>
        <v>2980.77</v>
      </c>
      <c r="H57" s="272">
        <f>SUM(H58:H113)</f>
        <v>47061.219899999996</v>
      </c>
      <c r="I57" s="272">
        <f t="shared" ref="I57:I75" si="4">H57-G57</f>
        <v>44080.4499</v>
      </c>
      <c r="J57" s="334"/>
      <c r="K57" s="341"/>
      <c r="L57" s="342"/>
      <c r="N57" s="335">
        <v>1</v>
      </c>
    </row>
    <row r="58" spans="1:14" s="274" customFormat="1" ht="27">
      <c r="A58" s="269">
        <v>25</v>
      </c>
      <c r="B58" s="269"/>
      <c r="C58" s="208"/>
      <c r="D58" s="270">
        <v>2320301</v>
      </c>
      <c r="E58" s="270" t="s">
        <v>158</v>
      </c>
      <c r="F58" s="209" t="s">
        <v>1871</v>
      </c>
      <c r="G58" s="272"/>
      <c r="H58" s="272">
        <v>26002</v>
      </c>
      <c r="I58" s="272">
        <f t="shared" si="4"/>
        <v>26002</v>
      </c>
      <c r="J58" s="272"/>
      <c r="K58" s="328" t="s">
        <v>166</v>
      </c>
      <c r="L58" s="345" t="s">
        <v>1794</v>
      </c>
      <c r="N58" s="335">
        <v>1</v>
      </c>
    </row>
    <row r="59" spans="1:14" s="274" customFormat="1" ht="54">
      <c r="A59" s="269">
        <v>23</v>
      </c>
      <c r="B59" s="269"/>
      <c r="C59" s="208"/>
      <c r="D59" s="270">
        <v>2330300</v>
      </c>
      <c r="E59" s="270" t="s">
        <v>158</v>
      </c>
      <c r="F59" s="328" t="s">
        <v>3370</v>
      </c>
      <c r="G59" s="272">
        <v>0</v>
      </c>
      <c r="H59" s="272">
        <v>86.96</v>
      </c>
      <c r="I59" s="272">
        <f t="shared" si="4"/>
        <v>86.96</v>
      </c>
      <c r="J59" s="272"/>
      <c r="K59" s="328" t="s">
        <v>3528</v>
      </c>
      <c r="L59" s="345" t="s">
        <v>1794</v>
      </c>
      <c r="N59" s="335">
        <v>1</v>
      </c>
    </row>
    <row r="60" spans="1:14" s="274" customFormat="1" ht="40.5">
      <c r="A60" s="269">
        <v>6</v>
      </c>
      <c r="B60" s="269">
        <v>105001</v>
      </c>
      <c r="C60" s="208" t="s">
        <v>2045</v>
      </c>
      <c r="D60" s="270">
        <v>2300208</v>
      </c>
      <c r="E60" s="270" t="s">
        <v>158</v>
      </c>
      <c r="F60" s="209" t="s">
        <v>1850</v>
      </c>
      <c r="G60" s="272"/>
      <c r="H60" s="272">
        <v>140</v>
      </c>
      <c r="I60" s="272">
        <f t="shared" si="4"/>
        <v>140</v>
      </c>
      <c r="J60" s="272"/>
      <c r="K60" s="328" t="s">
        <v>1851</v>
      </c>
      <c r="L60" s="345" t="s">
        <v>180</v>
      </c>
      <c r="N60" s="335">
        <v>1</v>
      </c>
    </row>
    <row r="61" spans="1:14" s="274" customFormat="1" ht="27">
      <c r="A61" s="269"/>
      <c r="B61" s="269"/>
      <c r="C61" s="208" t="s">
        <v>2045</v>
      </c>
      <c r="D61" s="270">
        <v>2300208</v>
      </c>
      <c r="E61" s="270"/>
      <c r="F61" s="328" t="s">
        <v>3438</v>
      </c>
      <c r="G61" s="272"/>
      <c r="H61" s="272">
        <v>100</v>
      </c>
      <c r="I61" s="272">
        <f t="shared" si="4"/>
        <v>100</v>
      </c>
      <c r="J61" s="272"/>
      <c r="K61" s="328" t="s">
        <v>3439</v>
      </c>
      <c r="L61" s="345"/>
      <c r="N61" s="335"/>
    </row>
    <row r="62" spans="1:14" s="274" customFormat="1" ht="27">
      <c r="A62" s="269"/>
      <c r="B62" s="269"/>
      <c r="C62" s="208"/>
      <c r="D62" s="270">
        <v>2011199</v>
      </c>
      <c r="E62" s="270"/>
      <c r="F62" s="372" t="s">
        <v>3573</v>
      </c>
      <c r="G62" s="272"/>
      <c r="H62" s="272">
        <v>30</v>
      </c>
      <c r="I62" s="272">
        <f t="shared" si="4"/>
        <v>30</v>
      </c>
      <c r="J62" s="272"/>
      <c r="K62" s="372" t="s">
        <v>3574</v>
      </c>
      <c r="L62" s="345"/>
      <c r="N62" s="335"/>
    </row>
    <row r="63" spans="1:14" s="274" customFormat="1" ht="27">
      <c r="A63" s="269">
        <v>18</v>
      </c>
      <c r="B63" s="269">
        <v>603085</v>
      </c>
      <c r="C63" s="330" t="s">
        <v>3427</v>
      </c>
      <c r="D63" s="270">
        <v>2040101</v>
      </c>
      <c r="E63" s="270" t="s">
        <v>159</v>
      </c>
      <c r="F63" s="328" t="s">
        <v>3428</v>
      </c>
      <c r="G63" s="272"/>
      <c r="H63" s="272">
        <v>2520</v>
      </c>
      <c r="I63" s="272">
        <f t="shared" si="4"/>
        <v>2520</v>
      </c>
      <c r="J63" s="272">
        <v>2520</v>
      </c>
      <c r="K63" s="328" t="s">
        <v>1864</v>
      </c>
      <c r="L63" s="345" t="s">
        <v>180</v>
      </c>
      <c r="N63" s="335">
        <v>1</v>
      </c>
    </row>
    <row r="64" spans="1:14" s="274" customFormat="1" ht="27">
      <c r="A64" s="269">
        <v>19</v>
      </c>
      <c r="B64" s="269">
        <v>110001</v>
      </c>
      <c r="C64" s="330" t="s">
        <v>3429</v>
      </c>
      <c r="D64" s="270">
        <v>2040299</v>
      </c>
      <c r="E64" s="270" t="s">
        <v>159</v>
      </c>
      <c r="F64" s="328" t="s">
        <v>3371</v>
      </c>
      <c r="G64" s="272"/>
      <c r="H64" s="272">
        <v>2142.6</v>
      </c>
      <c r="I64" s="272">
        <f t="shared" si="4"/>
        <v>2142.6</v>
      </c>
      <c r="J64" s="272"/>
      <c r="K64" s="328" t="s">
        <v>1865</v>
      </c>
      <c r="L64" s="345" t="s">
        <v>180</v>
      </c>
      <c r="N64" s="335">
        <v>1</v>
      </c>
    </row>
    <row r="65" spans="1:14" s="274" customFormat="1" ht="40.5">
      <c r="A65" s="269"/>
      <c r="B65" s="269"/>
      <c r="C65" s="208" t="s">
        <v>3411</v>
      </c>
      <c r="D65" s="270">
        <v>2040217</v>
      </c>
      <c r="E65" s="270" t="s">
        <v>159</v>
      </c>
      <c r="F65" s="328" t="s">
        <v>3412</v>
      </c>
      <c r="G65" s="272"/>
      <c r="H65" s="272">
        <v>119.7</v>
      </c>
      <c r="I65" s="272">
        <f>H65-G65</f>
        <v>119.7</v>
      </c>
      <c r="J65" s="272"/>
      <c r="K65" s="328" t="s">
        <v>3419</v>
      </c>
      <c r="L65" s="345" t="s">
        <v>180</v>
      </c>
      <c r="N65" s="335"/>
    </row>
    <row r="66" spans="1:14" s="274" customFormat="1" ht="27">
      <c r="A66" s="269"/>
      <c r="B66" s="269"/>
      <c r="C66" s="330" t="s">
        <v>3416</v>
      </c>
      <c r="D66" s="347">
        <v>2040202</v>
      </c>
      <c r="E66" s="270" t="s">
        <v>159</v>
      </c>
      <c r="F66" s="328" t="s">
        <v>3413</v>
      </c>
      <c r="G66" s="272"/>
      <c r="H66" s="272">
        <v>285</v>
      </c>
      <c r="I66" s="272">
        <f>H66-G66</f>
        <v>285</v>
      </c>
      <c r="J66" s="272"/>
      <c r="K66" s="328" t="s">
        <v>3420</v>
      </c>
      <c r="L66" s="345" t="s">
        <v>180</v>
      </c>
      <c r="N66" s="335"/>
    </row>
    <row r="67" spans="1:14" s="274" customFormat="1" ht="54">
      <c r="A67" s="269"/>
      <c r="B67" s="269"/>
      <c r="C67" s="330" t="s">
        <v>3416</v>
      </c>
      <c r="D67" s="347">
        <v>2040202</v>
      </c>
      <c r="E67" s="270" t="s">
        <v>159</v>
      </c>
      <c r="F67" s="328" t="s">
        <v>3414</v>
      </c>
      <c r="G67" s="272"/>
      <c r="H67" s="272">
        <v>1152</v>
      </c>
      <c r="I67" s="272">
        <f>H67-G67</f>
        <v>1152</v>
      </c>
      <c r="J67" s="272"/>
      <c r="K67" s="328" t="s">
        <v>3526</v>
      </c>
      <c r="L67" s="345" t="s">
        <v>180</v>
      </c>
      <c r="N67" s="335"/>
    </row>
    <row r="68" spans="1:14" s="274" customFormat="1" ht="40.5">
      <c r="A68" s="269"/>
      <c r="B68" s="269"/>
      <c r="C68" s="330" t="s">
        <v>3417</v>
      </c>
      <c r="D68" s="347" t="s">
        <v>3418</v>
      </c>
      <c r="E68" s="270" t="s">
        <v>159</v>
      </c>
      <c r="F68" s="328" t="s">
        <v>3415</v>
      </c>
      <c r="G68" s="272"/>
      <c r="H68" s="272">
        <v>50</v>
      </c>
      <c r="I68" s="272">
        <f>H68-G68</f>
        <v>50</v>
      </c>
      <c r="J68" s="272"/>
      <c r="K68" s="328" t="s">
        <v>3421</v>
      </c>
      <c r="L68" s="345" t="s">
        <v>180</v>
      </c>
      <c r="N68" s="335"/>
    </row>
    <row r="69" spans="1:14" s="274" customFormat="1" ht="28.5">
      <c r="A69" s="269">
        <v>9</v>
      </c>
      <c r="B69" s="348" t="s">
        <v>181</v>
      </c>
      <c r="C69" s="208" t="s">
        <v>1855</v>
      </c>
      <c r="D69" s="271" t="s">
        <v>1856</v>
      </c>
      <c r="E69" s="270" t="s">
        <v>159</v>
      </c>
      <c r="F69" s="328" t="s">
        <v>3374</v>
      </c>
      <c r="G69" s="272"/>
      <c r="H69" s="272">
        <v>500</v>
      </c>
      <c r="I69" s="272">
        <f>H69-G69</f>
        <v>500</v>
      </c>
      <c r="J69" s="272">
        <v>140</v>
      </c>
      <c r="K69" s="328" t="s">
        <v>1857</v>
      </c>
      <c r="L69" s="345" t="s">
        <v>180</v>
      </c>
      <c r="N69" s="335">
        <v>1</v>
      </c>
    </row>
    <row r="70" spans="1:14" s="274" customFormat="1" ht="27">
      <c r="A70" s="269">
        <v>13</v>
      </c>
      <c r="B70" s="269"/>
      <c r="C70" s="208"/>
      <c r="D70" s="270">
        <v>2010605</v>
      </c>
      <c r="E70" s="270" t="s">
        <v>158</v>
      </c>
      <c r="F70" s="209" t="s">
        <v>1861</v>
      </c>
      <c r="G70" s="272"/>
      <c r="H70" s="272">
        <v>83.08</v>
      </c>
      <c r="I70" s="272">
        <f t="shared" si="4"/>
        <v>83.08</v>
      </c>
      <c r="J70" s="272">
        <v>83.08</v>
      </c>
      <c r="K70" s="328" t="s">
        <v>3527</v>
      </c>
      <c r="L70" s="335" t="s">
        <v>3435</v>
      </c>
      <c r="N70" s="335">
        <v>1</v>
      </c>
    </row>
    <row r="71" spans="1:14" s="274" customFormat="1" ht="22.5">
      <c r="A71" s="269">
        <v>44</v>
      </c>
      <c r="B71" s="269">
        <v>303001</v>
      </c>
      <c r="C71" s="208"/>
      <c r="D71" s="270">
        <v>2120501</v>
      </c>
      <c r="E71" s="270" t="s">
        <v>159</v>
      </c>
      <c r="F71" s="209" t="s">
        <v>2046</v>
      </c>
      <c r="G71" s="272">
        <v>1600</v>
      </c>
      <c r="H71" s="272">
        <v>1785</v>
      </c>
      <c r="I71" s="272">
        <f t="shared" si="4"/>
        <v>185</v>
      </c>
      <c r="J71" s="272">
        <v>1785</v>
      </c>
      <c r="K71" s="330" t="s">
        <v>2047</v>
      </c>
      <c r="L71" s="345" t="s">
        <v>184</v>
      </c>
      <c r="N71" s="335">
        <v>1</v>
      </c>
    </row>
    <row r="72" spans="1:14" s="274" customFormat="1" ht="40.5">
      <c r="A72" s="269">
        <v>47</v>
      </c>
      <c r="B72" s="269">
        <v>303005</v>
      </c>
      <c r="C72" s="208"/>
      <c r="D72" s="270">
        <v>2120399</v>
      </c>
      <c r="E72" s="270" t="s">
        <v>159</v>
      </c>
      <c r="F72" s="328" t="s">
        <v>3553</v>
      </c>
      <c r="G72" s="272">
        <v>0</v>
      </c>
      <c r="H72" s="272">
        <v>315</v>
      </c>
      <c r="I72" s="272">
        <f t="shared" si="4"/>
        <v>315</v>
      </c>
      <c r="J72" s="272"/>
      <c r="K72" s="330" t="s">
        <v>2048</v>
      </c>
      <c r="L72" s="345" t="s">
        <v>184</v>
      </c>
      <c r="N72" s="335">
        <v>1</v>
      </c>
    </row>
    <row r="73" spans="1:14" s="274" customFormat="1" ht="27">
      <c r="A73" s="269">
        <v>64</v>
      </c>
      <c r="B73" s="269">
        <v>605140</v>
      </c>
      <c r="C73" s="208" t="s">
        <v>3430</v>
      </c>
      <c r="D73" s="270">
        <v>2299901</v>
      </c>
      <c r="E73" s="270" t="s">
        <v>159</v>
      </c>
      <c r="F73" s="209" t="s">
        <v>3543</v>
      </c>
      <c r="G73" s="272"/>
      <c r="H73" s="272">
        <v>3500</v>
      </c>
      <c r="I73" s="272">
        <f t="shared" si="4"/>
        <v>3500</v>
      </c>
      <c r="J73" s="272">
        <v>3500</v>
      </c>
      <c r="K73" s="330" t="s">
        <v>3544</v>
      </c>
      <c r="L73" s="345" t="s">
        <v>3545</v>
      </c>
      <c r="N73" s="335">
        <v>1</v>
      </c>
    </row>
    <row r="74" spans="1:14" s="274" customFormat="1" ht="121.5">
      <c r="A74" s="269">
        <v>67</v>
      </c>
      <c r="B74" s="269"/>
      <c r="C74" s="208"/>
      <c r="D74" s="270">
        <v>2080699</v>
      </c>
      <c r="E74" s="271" t="s">
        <v>158</v>
      </c>
      <c r="F74" s="328" t="s">
        <v>3372</v>
      </c>
      <c r="G74" s="272">
        <v>910</v>
      </c>
      <c r="H74" s="272">
        <v>1725</v>
      </c>
      <c r="I74" s="272">
        <f t="shared" si="4"/>
        <v>815</v>
      </c>
      <c r="J74" s="272">
        <v>537</v>
      </c>
      <c r="K74" s="328" t="s">
        <v>3493</v>
      </c>
      <c r="L74" s="344" t="s">
        <v>217</v>
      </c>
      <c r="N74" s="335">
        <v>1</v>
      </c>
    </row>
    <row r="75" spans="1:14" s="274" customFormat="1" ht="54">
      <c r="A75" s="269">
        <v>71</v>
      </c>
      <c r="B75" s="269">
        <v>373001</v>
      </c>
      <c r="C75" s="208"/>
      <c r="D75" s="270">
        <v>2159999</v>
      </c>
      <c r="E75" s="271" t="s">
        <v>159</v>
      </c>
      <c r="F75" s="328" t="s">
        <v>3373</v>
      </c>
      <c r="G75" s="272">
        <v>300</v>
      </c>
      <c r="H75" s="272">
        <v>500</v>
      </c>
      <c r="I75" s="272">
        <f t="shared" si="4"/>
        <v>200</v>
      </c>
      <c r="J75" s="272">
        <v>171</v>
      </c>
      <c r="K75" s="328" t="s">
        <v>2049</v>
      </c>
      <c r="L75" s="344" t="s">
        <v>217</v>
      </c>
      <c r="N75" s="335">
        <v>1</v>
      </c>
    </row>
    <row r="76" spans="1:14" s="274" customFormat="1" ht="27">
      <c r="A76" s="269">
        <v>8</v>
      </c>
      <c r="B76" s="269">
        <v>111001</v>
      </c>
      <c r="C76" s="208" t="s">
        <v>1852</v>
      </c>
      <c r="D76" s="270">
        <v>2040404</v>
      </c>
      <c r="E76" s="270" t="s">
        <v>159</v>
      </c>
      <c r="F76" s="209" t="s">
        <v>1853</v>
      </c>
      <c r="G76" s="272"/>
      <c r="H76" s="272">
        <v>400</v>
      </c>
      <c r="I76" s="272">
        <f t="shared" ref="I76" si="5">H76-G76</f>
        <v>400</v>
      </c>
      <c r="J76" s="272">
        <v>100</v>
      </c>
      <c r="K76" s="328" t="s">
        <v>1854</v>
      </c>
      <c r="L76" s="345" t="s">
        <v>180</v>
      </c>
      <c r="N76" s="335">
        <v>1</v>
      </c>
    </row>
    <row r="77" spans="1:14" s="274" customFormat="1" ht="27">
      <c r="A77" s="269">
        <v>26</v>
      </c>
      <c r="B77" s="269">
        <v>201001</v>
      </c>
      <c r="C77" s="208" t="s">
        <v>1872</v>
      </c>
      <c r="D77" s="270">
        <v>2050203</v>
      </c>
      <c r="E77" s="270" t="s">
        <v>159</v>
      </c>
      <c r="F77" s="209" t="s">
        <v>1873</v>
      </c>
      <c r="G77" s="272"/>
      <c r="H77" s="272">
        <v>48</v>
      </c>
      <c r="I77" s="272">
        <f t="shared" ref="I77:I96" si="6">H77-G77</f>
        <v>48</v>
      </c>
      <c r="J77" s="272">
        <v>48</v>
      </c>
      <c r="K77" s="328" t="s">
        <v>3478</v>
      </c>
      <c r="L77" s="345" t="s">
        <v>183</v>
      </c>
      <c r="N77" s="335">
        <v>1</v>
      </c>
    </row>
    <row r="78" spans="1:14" s="274" customFormat="1" ht="40.5">
      <c r="A78" s="269">
        <v>29</v>
      </c>
      <c r="B78" s="269"/>
      <c r="C78" s="208" t="s">
        <v>1877</v>
      </c>
      <c r="D78" s="270">
        <v>2050203</v>
      </c>
      <c r="E78" s="270" t="s">
        <v>159</v>
      </c>
      <c r="F78" s="209" t="s">
        <v>1878</v>
      </c>
      <c r="G78" s="272"/>
      <c r="H78" s="272">
        <v>15</v>
      </c>
      <c r="I78" s="272">
        <f t="shared" si="6"/>
        <v>15</v>
      </c>
      <c r="J78" s="272"/>
      <c r="K78" s="328" t="s">
        <v>3475</v>
      </c>
      <c r="L78" s="345" t="s">
        <v>183</v>
      </c>
      <c r="N78" s="335">
        <v>1</v>
      </c>
    </row>
    <row r="79" spans="1:14" s="274" customFormat="1" ht="40.5">
      <c r="A79" s="269">
        <v>30</v>
      </c>
      <c r="B79" s="269">
        <v>201019</v>
      </c>
      <c r="C79" s="208" t="s">
        <v>1879</v>
      </c>
      <c r="D79" s="270">
        <v>2050501</v>
      </c>
      <c r="E79" s="270" t="s">
        <v>159</v>
      </c>
      <c r="F79" s="209" t="s">
        <v>1880</v>
      </c>
      <c r="G79" s="272"/>
      <c r="H79" s="272">
        <f>168.53+37</f>
        <v>205.53</v>
      </c>
      <c r="I79" s="272">
        <f t="shared" si="6"/>
        <v>205.53</v>
      </c>
      <c r="J79" s="272">
        <v>205.53</v>
      </c>
      <c r="K79" s="328" t="s">
        <v>3479</v>
      </c>
      <c r="L79" s="345" t="s">
        <v>183</v>
      </c>
      <c r="N79" s="335">
        <v>1</v>
      </c>
    </row>
    <row r="80" spans="1:14" s="274" customFormat="1" ht="54">
      <c r="A80" s="269">
        <v>31</v>
      </c>
      <c r="B80" s="269">
        <v>201019</v>
      </c>
      <c r="C80" s="208" t="s">
        <v>1879</v>
      </c>
      <c r="D80" s="270">
        <v>2050599</v>
      </c>
      <c r="E80" s="270" t="s">
        <v>159</v>
      </c>
      <c r="F80" s="349" t="s">
        <v>2035</v>
      </c>
      <c r="G80" s="272"/>
      <c r="H80" s="272">
        <v>26</v>
      </c>
      <c r="I80" s="272">
        <f t="shared" si="6"/>
        <v>26</v>
      </c>
      <c r="J80" s="272">
        <v>43</v>
      </c>
      <c r="K80" s="328" t="s">
        <v>3480</v>
      </c>
      <c r="L80" s="345" t="s">
        <v>183</v>
      </c>
      <c r="N80" s="335">
        <v>1</v>
      </c>
    </row>
    <row r="81" spans="1:14" s="274" customFormat="1" ht="54">
      <c r="A81" s="269">
        <v>32</v>
      </c>
      <c r="B81" s="269">
        <v>201019</v>
      </c>
      <c r="C81" s="208" t="s">
        <v>1879</v>
      </c>
      <c r="D81" s="270">
        <v>2050599</v>
      </c>
      <c r="E81" s="270" t="s">
        <v>159</v>
      </c>
      <c r="F81" s="349" t="s">
        <v>2036</v>
      </c>
      <c r="G81" s="272"/>
      <c r="H81" s="272">
        <v>10</v>
      </c>
      <c r="I81" s="272">
        <f t="shared" si="6"/>
        <v>10</v>
      </c>
      <c r="J81" s="272">
        <v>25</v>
      </c>
      <c r="K81" s="328" t="s">
        <v>3481</v>
      </c>
      <c r="L81" s="345" t="s">
        <v>183</v>
      </c>
      <c r="N81" s="335">
        <v>1</v>
      </c>
    </row>
    <row r="82" spans="1:14" s="274" customFormat="1" ht="54">
      <c r="A82" s="269">
        <v>33</v>
      </c>
      <c r="B82" s="269">
        <v>201019</v>
      </c>
      <c r="C82" s="208" t="s">
        <v>1879</v>
      </c>
      <c r="D82" s="270">
        <v>2050599</v>
      </c>
      <c r="E82" s="270" t="s">
        <v>159</v>
      </c>
      <c r="F82" s="349" t="s">
        <v>2037</v>
      </c>
      <c r="G82" s="272"/>
      <c r="H82" s="272">
        <v>32</v>
      </c>
      <c r="I82" s="272">
        <f t="shared" si="6"/>
        <v>32</v>
      </c>
      <c r="J82" s="272"/>
      <c r="K82" s="328" t="s">
        <v>3482</v>
      </c>
      <c r="L82" s="345" t="s">
        <v>183</v>
      </c>
      <c r="N82" s="335">
        <v>1</v>
      </c>
    </row>
    <row r="83" spans="1:14" s="274" customFormat="1" ht="67.5">
      <c r="A83" s="269">
        <v>34</v>
      </c>
      <c r="B83" s="269">
        <v>201019</v>
      </c>
      <c r="C83" s="208" t="s">
        <v>1879</v>
      </c>
      <c r="D83" s="270">
        <v>2050599</v>
      </c>
      <c r="E83" s="270" t="s">
        <v>159</v>
      </c>
      <c r="F83" s="349" t="s">
        <v>2038</v>
      </c>
      <c r="G83" s="272"/>
      <c r="H83" s="272">
        <v>21.5</v>
      </c>
      <c r="I83" s="272">
        <f t="shared" si="6"/>
        <v>21.5</v>
      </c>
      <c r="J83" s="272">
        <v>21.5</v>
      </c>
      <c r="K83" s="328" t="s">
        <v>3483</v>
      </c>
      <c r="L83" s="345" t="s">
        <v>183</v>
      </c>
      <c r="N83" s="335">
        <v>1</v>
      </c>
    </row>
    <row r="84" spans="1:14" s="274" customFormat="1" ht="54">
      <c r="A84" s="269">
        <v>35</v>
      </c>
      <c r="B84" s="269">
        <v>201019</v>
      </c>
      <c r="C84" s="208" t="s">
        <v>1879</v>
      </c>
      <c r="D84" s="270">
        <v>2050599</v>
      </c>
      <c r="E84" s="270" t="s">
        <v>159</v>
      </c>
      <c r="F84" s="349" t="s">
        <v>2039</v>
      </c>
      <c r="G84" s="272"/>
      <c r="H84" s="272">
        <v>5</v>
      </c>
      <c r="I84" s="272">
        <f t="shared" si="6"/>
        <v>5</v>
      </c>
      <c r="J84" s="272">
        <v>5</v>
      </c>
      <c r="K84" s="330" t="s">
        <v>3484</v>
      </c>
      <c r="L84" s="345" t="s">
        <v>183</v>
      </c>
      <c r="N84" s="335">
        <v>1</v>
      </c>
    </row>
    <row r="85" spans="1:14" s="274" customFormat="1" ht="27">
      <c r="A85" s="269">
        <v>36</v>
      </c>
      <c r="B85" s="269">
        <v>201018</v>
      </c>
      <c r="C85" s="208" t="s">
        <v>1881</v>
      </c>
      <c r="D85" s="270">
        <v>2050204</v>
      </c>
      <c r="E85" s="270" t="s">
        <v>159</v>
      </c>
      <c r="F85" s="209" t="s">
        <v>1880</v>
      </c>
      <c r="G85" s="272"/>
      <c r="H85" s="272">
        <v>70.757099999999994</v>
      </c>
      <c r="I85" s="272">
        <f t="shared" si="6"/>
        <v>70.757099999999994</v>
      </c>
      <c r="J85" s="272">
        <v>70.757099999999994</v>
      </c>
      <c r="K85" s="350" t="s">
        <v>3476</v>
      </c>
      <c r="L85" s="345" t="s">
        <v>183</v>
      </c>
      <c r="N85" s="335">
        <v>1</v>
      </c>
    </row>
    <row r="86" spans="1:14" s="274" customFormat="1" ht="54">
      <c r="A86" s="269">
        <v>37</v>
      </c>
      <c r="B86" s="269">
        <v>201018</v>
      </c>
      <c r="C86" s="208" t="s">
        <v>1881</v>
      </c>
      <c r="D86" s="270">
        <v>2050204</v>
      </c>
      <c r="E86" s="270" t="s">
        <v>159</v>
      </c>
      <c r="F86" s="349" t="s">
        <v>2040</v>
      </c>
      <c r="G86" s="272"/>
      <c r="H86" s="272">
        <v>11.64</v>
      </c>
      <c r="I86" s="272">
        <f t="shared" si="6"/>
        <v>11.64</v>
      </c>
      <c r="J86" s="272">
        <v>11.64</v>
      </c>
      <c r="K86" s="351" t="s">
        <v>3548</v>
      </c>
      <c r="L86" s="345" t="s">
        <v>183</v>
      </c>
      <c r="N86" s="335">
        <v>1</v>
      </c>
    </row>
    <row r="87" spans="1:14" s="274" customFormat="1" ht="27">
      <c r="A87" s="269"/>
      <c r="B87" s="269"/>
      <c r="C87" s="208" t="s">
        <v>1881</v>
      </c>
      <c r="D87" s="270">
        <v>2050204</v>
      </c>
      <c r="E87" s="270"/>
      <c r="F87" s="349" t="s">
        <v>3546</v>
      </c>
      <c r="G87" s="272"/>
      <c r="H87" s="272">
        <v>0.36</v>
      </c>
      <c r="I87" s="272">
        <f t="shared" si="6"/>
        <v>0.36</v>
      </c>
      <c r="J87" s="272">
        <v>0.36</v>
      </c>
      <c r="K87" s="351" t="s">
        <v>3547</v>
      </c>
      <c r="L87" s="345"/>
      <c r="N87" s="335"/>
    </row>
    <row r="88" spans="1:14" s="274" customFormat="1" ht="40.5">
      <c r="A88" s="269">
        <v>38</v>
      </c>
      <c r="B88" s="269">
        <v>211001</v>
      </c>
      <c r="C88" s="208" t="s">
        <v>1882</v>
      </c>
      <c r="D88" s="270">
        <v>2050303</v>
      </c>
      <c r="E88" s="270" t="s">
        <v>159</v>
      </c>
      <c r="F88" s="328" t="s">
        <v>3431</v>
      </c>
      <c r="G88" s="272"/>
      <c r="H88" s="272">
        <v>1000</v>
      </c>
      <c r="I88" s="272">
        <f t="shared" si="6"/>
        <v>1000</v>
      </c>
      <c r="J88" s="272">
        <v>1000</v>
      </c>
      <c r="K88" s="330" t="s">
        <v>3477</v>
      </c>
      <c r="L88" s="345" t="s">
        <v>183</v>
      </c>
      <c r="N88" s="335">
        <v>1</v>
      </c>
    </row>
    <row r="89" spans="1:14" s="274" customFormat="1" ht="67.5">
      <c r="A89" s="269">
        <v>39</v>
      </c>
      <c r="B89" s="269">
        <v>301002</v>
      </c>
      <c r="C89" s="208" t="s">
        <v>1883</v>
      </c>
      <c r="D89" s="270">
        <v>2010402</v>
      </c>
      <c r="E89" s="270" t="s">
        <v>159</v>
      </c>
      <c r="F89" s="209" t="s">
        <v>1884</v>
      </c>
      <c r="G89" s="272">
        <v>0</v>
      </c>
      <c r="H89" s="272">
        <v>3</v>
      </c>
      <c r="I89" s="272">
        <f t="shared" si="6"/>
        <v>3</v>
      </c>
      <c r="J89" s="272"/>
      <c r="K89" s="330" t="s">
        <v>3486</v>
      </c>
      <c r="L89" s="345" t="s">
        <v>184</v>
      </c>
      <c r="N89" s="335">
        <v>1</v>
      </c>
    </row>
    <row r="90" spans="1:14" s="274" customFormat="1" ht="67.5">
      <c r="A90" s="269">
        <v>40</v>
      </c>
      <c r="B90" s="269">
        <v>302001</v>
      </c>
      <c r="C90" s="208" t="s">
        <v>1885</v>
      </c>
      <c r="D90" s="270">
        <v>2120201</v>
      </c>
      <c r="E90" s="270" t="s">
        <v>159</v>
      </c>
      <c r="F90" s="209" t="s">
        <v>1886</v>
      </c>
      <c r="G90" s="272"/>
      <c r="H90" s="272">
        <v>10</v>
      </c>
      <c r="I90" s="272">
        <f t="shared" si="6"/>
        <v>10</v>
      </c>
      <c r="J90" s="272">
        <v>10</v>
      </c>
      <c r="K90" s="330" t="s">
        <v>1887</v>
      </c>
      <c r="L90" s="345" t="s">
        <v>184</v>
      </c>
      <c r="N90" s="335">
        <v>1</v>
      </c>
    </row>
    <row r="91" spans="1:14" s="274" customFormat="1" ht="67.5">
      <c r="A91" s="269">
        <v>41</v>
      </c>
      <c r="B91" s="269">
        <v>302001</v>
      </c>
      <c r="C91" s="208" t="s">
        <v>1885</v>
      </c>
      <c r="D91" s="270">
        <v>2120201</v>
      </c>
      <c r="E91" s="270" t="s">
        <v>159</v>
      </c>
      <c r="F91" s="209" t="s">
        <v>1888</v>
      </c>
      <c r="G91" s="272"/>
      <c r="H91" s="272">
        <v>193.75</v>
      </c>
      <c r="I91" s="272">
        <f t="shared" si="6"/>
        <v>193.75</v>
      </c>
      <c r="J91" s="272"/>
      <c r="K91" s="330" t="s">
        <v>1889</v>
      </c>
      <c r="L91" s="345" t="s">
        <v>184</v>
      </c>
      <c r="N91" s="335">
        <v>1</v>
      </c>
    </row>
    <row r="92" spans="1:14" s="274" customFormat="1" ht="27">
      <c r="A92" s="269">
        <v>42</v>
      </c>
      <c r="B92" s="269">
        <v>303001</v>
      </c>
      <c r="C92" s="208" t="s">
        <v>1890</v>
      </c>
      <c r="D92" s="270">
        <v>2120399</v>
      </c>
      <c r="E92" s="270" t="s">
        <v>159</v>
      </c>
      <c r="F92" s="209" t="s">
        <v>1891</v>
      </c>
      <c r="G92" s="272"/>
      <c r="H92" s="272">
        <v>46</v>
      </c>
      <c r="I92" s="272">
        <f t="shared" si="6"/>
        <v>46</v>
      </c>
      <c r="J92" s="272"/>
      <c r="K92" s="330" t="s">
        <v>3487</v>
      </c>
      <c r="L92" s="345" t="s">
        <v>184</v>
      </c>
      <c r="N92" s="335">
        <v>1</v>
      </c>
    </row>
    <row r="93" spans="1:14" s="274" customFormat="1" ht="27">
      <c r="A93" s="269">
        <v>45</v>
      </c>
      <c r="B93" s="269">
        <v>303003</v>
      </c>
      <c r="C93" s="208" t="s">
        <v>1893</v>
      </c>
      <c r="D93" s="270">
        <v>2120501</v>
      </c>
      <c r="E93" s="270" t="s">
        <v>159</v>
      </c>
      <c r="F93" s="209" t="s">
        <v>1894</v>
      </c>
      <c r="G93" s="272"/>
      <c r="H93" s="272">
        <v>30.238600000000002</v>
      </c>
      <c r="I93" s="272">
        <f t="shared" si="6"/>
        <v>30.238600000000002</v>
      </c>
      <c r="J93" s="272">
        <v>30.238600000000002</v>
      </c>
      <c r="K93" s="330" t="s">
        <v>3488</v>
      </c>
      <c r="L93" s="345" t="s">
        <v>184</v>
      </c>
      <c r="N93" s="335">
        <v>1</v>
      </c>
    </row>
    <row r="94" spans="1:14" s="274" customFormat="1" ht="40.5">
      <c r="A94" s="269">
        <v>54</v>
      </c>
      <c r="B94" s="269">
        <v>332003</v>
      </c>
      <c r="C94" s="208" t="s">
        <v>1900</v>
      </c>
      <c r="D94" s="270">
        <v>2050803</v>
      </c>
      <c r="E94" s="270" t="s">
        <v>159</v>
      </c>
      <c r="F94" s="328" t="s">
        <v>3490</v>
      </c>
      <c r="G94" s="272"/>
      <c r="H94" s="272">
        <v>5</v>
      </c>
      <c r="I94" s="272">
        <f t="shared" si="6"/>
        <v>5</v>
      </c>
      <c r="J94" s="272"/>
      <c r="K94" s="330" t="s">
        <v>1907</v>
      </c>
      <c r="L94" s="345" t="s">
        <v>184</v>
      </c>
      <c r="N94" s="335">
        <v>1</v>
      </c>
    </row>
    <row r="95" spans="1:14" s="274" customFormat="1" ht="40.5">
      <c r="A95" s="269">
        <v>55</v>
      </c>
      <c r="B95" s="269">
        <v>332003</v>
      </c>
      <c r="C95" s="208" t="s">
        <v>1900</v>
      </c>
      <c r="D95" s="270">
        <v>2110299</v>
      </c>
      <c r="E95" s="270" t="s">
        <v>159</v>
      </c>
      <c r="F95" s="328" t="s">
        <v>3491</v>
      </c>
      <c r="G95" s="272"/>
      <c r="H95" s="272">
        <v>11</v>
      </c>
      <c r="I95" s="272">
        <f t="shared" si="6"/>
        <v>11</v>
      </c>
      <c r="J95" s="272"/>
      <c r="K95" s="330" t="s">
        <v>1908</v>
      </c>
      <c r="L95" s="345" t="s">
        <v>184</v>
      </c>
      <c r="N95" s="335">
        <v>1</v>
      </c>
    </row>
    <row r="96" spans="1:14" s="274" customFormat="1" ht="40.5">
      <c r="A96" s="269">
        <v>57</v>
      </c>
      <c r="B96" s="269">
        <v>332003</v>
      </c>
      <c r="C96" s="208" t="s">
        <v>1900</v>
      </c>
      <c r="D96" s="270">
        <v>2110299</v>
      </c>
      <c r="E96" s="270" t="s">
        <v>159</v>
      </c>
      <c r="F96" s="328" t="s">
        <v>3492</v>
      </c>
      <c r="G96" s="272"/>
      <c r="H96" s="272">
        <v>20</v>
      </c>
      <c r="I96" s="272">
        <f t="shared" si="6"/>
        <v>20</v>
      </c>
      <c r="J96" s="272"/>
      <c r="K96" s="330" t="s">
        <v>3489</v>
      </c>
      <c r="L96" s="345" t="s">
        <v>184</v>
      </c>
      <c r="N96" s="335">
        <v>1</v>
      </c>
    </row>
    <row r="97" spans="1:14" s="274" customFormat="1" ht="27">
      <c r="A97" s="269">
        <v>58</v>
      </c>
      <c r="B97" s="269">
        <v>164001</v>
      </c>
      <c r="C97" s="208" t="s">
        <v>169</v>
      </c>
      <c r="D97" s="270">
        <v>2010399</v>
      </c>
      <c r="E97" s="270" t="s">
        <v>159</v>
      </c>
      <c r="F97" s="328" t="s">
        <v>3432</v>
      </c>
      <c r="G97" s="272"/>
      <c r="H97" s="272">
        <v>300</v>
      </c>
      <c r="I97" s="272">
        <f t="shared" ref="I97:I111" si="7">H97-G97</f>
        <v>300</v>
      </c>
      <c r="J97" s="272"/>
      <c r="K97" s="330" t="s">
        <v>1909</v>
      </c>
      <c r="L97" s="345" t="s">
        <v>185</v>
      </c>
      <c r="N97" s="335">
        <v>1</v>
      </c>
    </row>
    <row r="98" spans="1:14" s="274" customFormat="1" ht="81">
      <c r="A98" s="269">
        <v>59</v>
      </c>
      <c r="B98" s="269">
        <v>340001</v>
      </c>
      <c r="C98" s="208" t="s">
        <v>170</v>
      </c>
      <c r="D98" s="270">
        <v>2200109</v>
      </c>
      <c r="E98" s="270" t="s">
        <v>159</v>
      </c>
      <c r="F98" s="328" t="s">
        <v>3436</v>
      </c>
      <c r="G98" s="272"/>
      <c r="H98" s="272">
        <v>45</v>
      </c>
      <c r="I98" s="272">
        <f t="shared" si="7"/>
        <v>45</v>
      </c>
      <c r="J98" s="272"/>
      <c r="K98" s="330" t="s">
        <v>3437</v>
      </c>
      <c r="L98" s="345" t="s">
        <v>185</v>
      </c>
      <c r="N98" s="335">
        <v>1</v>
      </c>
    </row>
    <row r="99" spans="1:14" s="274" customFormat="1" ht="27">
      <c r="A99" s="269">
        <v>60</v>
      </c>
      <c r="B99" s="269">
        <v>340008</v>
      </c>
      <c r="C99" s="208" t="s">
        <v>171</v>
      </c>
      <c r="D99" s="270">
        <v>2200199</v>
      </c>
      <c r="E99" s="270" t="s">
        <v>159</v>
      </c>
      <c r="F99" s="209" t="s">
        <v>1910</v>
      </c>
      <c r="G99" s="272"/>
      <c r="H99" s="272">
        <v>136</v>
      </c>
      <c r="I99" s="272">
        <f t="shared" si="7"/>
        <v>136</v>
      </c>
      <c r="J99" s="272">
        <v>136</v>
      </c>
      <c r="K99" s="330" t="s">
        <v>1911</v>
      </c>
      <c r="L99" s="345" t="s">
        <v>185</v>
      </c>
      <c r="N99" s="335">
        <v>1</v>
      </c>
    </row>
    <row r="100" spans="1:14" s="274" customFormat="1" ht="22.5">
      <c r="A100" s="269">
        <v>61</v>
      </c>
      <c r="B100" s="269">
        <v>341001</v>
      </c>
      <c r="C100" s="208" t="s">
        <v>172</v>
      </c>
      <c r="D100" s="270">
        <v>2200218</v>
      </c>
      <c r="E100" s="270" t="s">
        <v>159</v>
      </c>
      <c r="F100" s="209" t="s">
        <v>173</v>
      </c>
      <c r="G100" s="272"/>
      <c r="H100" s="272">
        <v>100</v>
      </c>
      <c r="I100" s="272">
        <f t="shared" si="7"/>
        <v>100</v>
      </c>
      <c r="J100" s="272">
        <v>100</v>
      </c>
      <c r="K100" s="330" t="s">
        <v>1909</v>
      </c>
      <c r="L100" s="345" t="s">
        <v>185</v>
      </c>
      <c r="N100" s="335">
        <v>1</v>
      </c>
    </row>
    <row r="101" spans="1:14" s="274" customFormat="1" ht="27">
      <c r="A101" s="269">
        <v>63</v>
      </c>
      <c r="B101" s="269">
        <v>343001</v>
      </c>
      <c r="C101" s="208" t="s">
        <v>174</v>
      </c>
      <c r="D101" s="270">
        <v>2210302</v>
      </c>
      <c r="E101" s="270" t="s">
        <v>159</v>
      </c>
      <c r="F101" s="209" t="s">
        <v>175</v>
      </c>
      <c r="G101" s="272"/>
      <c r="H101" s="272">
        <v>20</v>
      </c>
      <c r="I101" s="272">
        <f t="shared" si="7"/>
        <v>20</v>
      </c>
      <c r="J101" s="272">
        <v>20</v>
      </c>
      <c r="K101" s="330" t="s">
        <v>1914</v>
      </c>
      <c r="L101" s="345" t="s">
        <v>185</v>
      </c>
      <c r="N101" s="335">
        <v>1</v>
      </c>
    </row>
    <row r="102" spans="1:14" s="274" customFormat="1" ht="54">
      <c r="A102" s="269">
        <v>70</v>
      </c>
      <c r="B102" s="269">
        <v>372001</v>
      </c>
      <c r="C102" s="208" t="s">
        <v>1916</v>
      </c>
      <c r="D102" s="270">
        <v>2150701</v>
      </c>
      <c r="E102" s="271" t="s">
        <v>159</v>
      </c>
      <c r="F102" s="209" t="s">
        <v>1917</v>
      </c>
      <c r="G102" s="272"/>
      <c r="H102" s="272">
        <v>17.25</v>
      </c>
      <c r="I102" s="272">
        <f t="shared" ref="I102" si="8">H102-G102</f>
        <v>17.25</v>
      </c>
      <c r="J102" s="272"/>
      <c r="K102" s="328" t="s">
        <v>1918</v>
      </c>
      <c r="L102" s="344" t="s">
        <v>1795</v>
      </c>
      <c r="N102" s="335">
        <v>1</v>
      </c>
    </row>
    <row r="103" spans="1:14" s="274" customFormat="1" ht="27">
      <c r="A103" s="269">
        <v>72</v>
      </c>
      <c r="B103" s="269">
        <v>372001</v>
      </c>
      <c r="C103" s="208" t="s">
        <v>1916</v>
      </c>
      <c r="D103" s="270">
        <v>2150701</v>
      </c>
      <c r="E103" s="270" t="s">
        <v>1919</v>
      </c>
      <c r="F103" s="209" t="s">
        <v>1920</v>
      </c>
      <c r="G103" s="272">
        <v>0</v>
      </c>
      <c r="H103" s="272">
        <v>7.7342000000000004</v>
      </c>
      <c r="I103" s="272">
        <f t="shared" si="7"/>
        <v>7.7342000000000004</v>
      </c>
      <c r="J103" s="272">
        <v>7.7342000000000004</v>
      </c>
      <c r="K103" s="328" t="s">
        <v>1921</v>
      </c>
      <c r="L103" s="273" t="s">
        <v>186</v>
      </c>
      <c r="N103" s="335">
        <v>1</v>
      </c>
    </row>
    <row r="104" spans="1:14" s="274" customFormat="1" ht="67.5">
      <c r="A104" s="269">
        <v>73</v>
      </c>
      <c r="B104" s="269">
        <v>372001</v>
      </c>
      <c r="C104" s="208" t="s">
        <v>1922</v>
      </c>
      <c r="D104" s="270">
        <v>2150702</v>
      </c>
      <c r="E104" s="270" t="s">
        <v>1923</v>
      </c>
      <c r="F104" s="209" t="s">
        <v>1924</v>
      </c>
      <c r="G104" s="272">
        <v>6</v>
      </c>
      <c r="H104" s="272">
        <v>18</v>
      </c>
      <c r="I104" s="272">
        <f t="shared" si="7"/>
        <v>12</v>
      </c>
      <c r="J104" s="272"/>
      <c r="K104" s="328" t="s">
        <v>1925</v>
      </c>
      <c r="L104" s="273" t="s">
        <v>186</v>
      </c>
      <c r="N104" s="335">
        <v>1</v>
      </c>
    </row>
    <row r="105" spans="1:14" s="274" customFormat="1" ht="40.5">
      <c r="A105" s="269">
        <v>74</v>
      </c>
      <c r="B105" s="269">
        <v>373001</v>
      </c>
      <c r="C105" s="208" t="s">
        <v>1915</v>
      </c>
      <c r="D105" s="270">
        <v>2150899</v>
      </c>
      <c r="E105" s="270" t="s">
        <v>1919</v>
      </c>
      <c r="F105" s="209" t="s">
        <v>1926</v>
      </c>
      <c r="G105" s="272">
        <v>0</v>
      </c>
      <c r="H105" s="272">
        <v>88.47</v>
      </c>
      <c r="I105" s="272">
        <f t="shared" si="7"/>
        <v>88.47</v>
      </c>
      <c r="J105" s="272">
        <v>0</v>
      </c>
      <c r="K105" s="328" t="s">
        <v>1927</v>
      </c>
      <c r="L105" s="273" t="s">
        <v>186</v>
      </c>
      <c r="N105" s="335">
        <v>1</v>
      </c>
    </row>
    <row r="106" spans="1:14" s="274" customFormat="1" ht="27">
      <c r="A106" s="269">
        <v>75</v>
      </c>
      <c r="B106" s="269">
        <v>373001</v>
      </c>
      <c r="C106" s="208" t="s">
        <v>1915</v>
      </c>
      <c r="D106" s="270">
        <v>2150502</v>
      </c>
      <c r="E106" s="270" t="s">
        <v>1919</v>
      </c>
      <c r="F106" s="209" t="s">
        <v>1928</v>
      </c>
      <c r="G106" s="272"/>
      <c r="H106" s="272">
        <v>2</v>
      </c>
      <c r="I106" s="272">
        <f t="shared" si="7"/>
        <v>2</v>
      </c>
      <c r="J106" s="272"/>
      <c r="K106" s="328" t="s">
        <v>1929</v>
      </c>
      <c r="L106" s="273" t="s">
        <v>186</v>
      </c>
      <c r="N106" s="335">
        <v>1</v>
      </c>
    </row>
    <row r="107" spans="1:14" s="274" customFormat="1" ht="67.5">
      <c r="A107" s="269">
        <v>76</v>
      </c>
      <c r="B107" s="269">
        <v>401001</v>
      </c>
      <c r="C107" s="208" t="s">
        <v>1930</v>
      </c>
      <c r="D107" s="346">
        <v>2080102</v>
      </c>
      <c r="E107" s="270" t="s">
        <v>1919</v>
      </c>
      <c r="F107" s="209" t="s">
        <v>1931</v>
      </c>
      <c r="G107" s="272">
        <v>0</v>
      </c>
      <c r="H107" s="272">
        <v>43.73</v>
      </c>
      <c r="I107" s="272">
        <f t="shared" si="7"/>
        <v>43.73</v>
      </c>
      <c r="J107" s="272"/>
      <c r="K107" s="330" t="s">
        <v>1932</v>
      </c>
      <c r="L107" s="345" t="s">
        <v>187</v>
      </c>
      <c r="N107" s="335">
        <v>1</v>
      </c>
    </row>
    <row r="108" spans="1:14" s="274" customFormat="1" ht="67.5">
      <c r="A108" s="269">
        <v>89</v>
      </c>
      <c r="B108" s="269">
        <v>407001</v>
      </c>
      <c r="C108" s="208" t="s">
        <v>1954</v>
      </c>
      <c r="D108" s="346">
        <v>2101002</v>
      </c>
      <c r="E108" s="270" t="s">
        <v>1919</v>
      </c>
      <c r="F108" s="209" t="s">
        <v>1955</v>
      </c>
      <c r="G108" s="272">
        <v>54</v>
      </c>
      <c r="H108" s="272">
        <v>74</v>
      </c>
      <c r="I108" s="272">
        <f t="shared" si="7"/>
        <v>20</v>
      </c>
      <c r="J108" s="272"/>
      <c r="K108" s="330" t="s">
        <v>3563</v>
      </c>
      <c r="L108" s="345" t="s">
        <v>187</v>
      </c>
      <c r="N108" s="335">
        <v>1</v>
      </c>
    </row>
    <row r="109" spans="1:14" s="274" customFormat="1" ht="135">
      <c r="A109" s="269">
        <v>91</v>
      </c>
      <c r="B109" s="269">
        <v>407003</v>
      </c>
      <c r="C109" s="208" t="s">
        <v>1956</v>
      </c>
      <c r="D109" s="346">
        <v>2101002</v>
      </c>
      <c r="E109" s="270" t="s">
        <v>1919</v>
      </c>
      <c r="F109" s="209" t="s">
        <v>1957</v>
      </c>
      <c r="G109" s="272">
        <v>110.77</v>
      </c>
      <c r="H109" s="272">
        <v>215.77</v>
      </c>
      <c r="I109" s="272">
        <f t="shared" si="7"/>
        <v>105.00000000000001</v>
      </c>
      <c r="J109" s="272"/>
      <c r="K109" s="368" t="s">
        <v>3564</v>
      </c>
      <c r="L109" s="345" t="s">
        <v>187</v>
      </c>
      <c r="N109" s="335">
        <v>1</v>
      </c>
    </row>
    <row r="110" spans="1:14" s="274" customFormat="1" ht="175.5">
      <c r="A110" s="269"/>
      <c r="B110" s="269"/>
      <c r="C110" s="208" t="s">
        <v>3433</v>
      </c>
      <c r="D110" s="346" t="s">
        <v>2076</v>
      </c>
      <c r="E110" s="270" t="s">
        <v>189</v>
      </c>
      <c r="F110" s="328" t="s">
        <v>3554</v>
      </c>
      <c r="G110" s="272"/>
      <c r="H110" s="272">
        <v>283.14999999999998</v>
      </c>
      <c r="I110" s="272">
        <v>283.14999999999998</v>
      </c>
      <c r="J110" s="272"/>
      <c r="K110" s="328" t="s">
        <v>3434</v>
      </c>
      <c r="L110" s="345" t="s">
        <v>187</v>
      </c>
      <c r="N110" s="335"/>
    </row>
    <row r="111" spans="1:14" s="274" customFormat="1" ht="108">
      <c r="A111" s="269">
        <v>92</v>
      </c>
      <c r="B111" s="269">
        <v>501008</v>
      </c>
      <c r="C111" s="208" t="s">
        <v>1958</v>
      </c>
      <c r="D111" s="270">
        <v>2130199</v>
      </c>
      <c r="E111" s="270" t="s">
        <v>1923</v>
      </c>
      <c r="F111" s="328" t="s">
        <v>3375</v>
      </c>
      <c r="G111" s="272"/>
      <c r="H111" s="272">
        <v>1850</v>
      </c>
      <c r="I111" s="272">
        <f t="shared" si="7"/>
        <v>1850</v>
      </c>
      <c r="J111" s="272">
        <v>350</v>
      </c>
      <c r="K111" s="328" t="s">
        <v>3529</v>
      </c>
      <c r="L111" s="273" t="s">
        <v>188</v>
      </c>
      <c r="N111" s="335">
        <v>1</v>
      </c>
    </row>
    <row r="112" spans="1:14" s="274" customFormat="1" ht="94.5">
      <c r="A112" s="269">
        <v>96</v>
      </c>
      <c r="B112" s="269">
        <v>502004</v>
      </c>
      <c r="C112" s="208" t="s">
        <v>1959</v>
      </c>
      <c r="D112" s="270">
        <v>2130110</v>
      </c>
      <c r="E112" s="270" t="s">
        <v>1919</v>
      </c>
      <c r="F112" s="209" t="s">
        <v>1962</v>
      </c>
      <c r="G112" s="272">
        <v>0</v>
      </c>
      <c r="H112" s="272">
        <v>20</v>
      </c>
      <c r="I112" s="272">
        <f>H112-G112</f>
        <v>20</v>
      </c>
      <c r="J112" s="272"/>
      <c r="K112" s="328" t="s">
        <v>1963</v>
      </c>
      <c r="L112" s="273" t="s">
        <v>0</v>
      </c>
      <c r="N112" s="335">
        <v>1</v>
      </c>
    </row>
    <row r="113" spans="1:14" s="274" customFormat="1" ht="27">
      <c r="A113" s="269"/>
      <c r="B113" s="269"/>
      <c r="C113" s="330" t="s">
        <v>3530</v>
      </c>
      <c r="D113" s="270">
        <v>2130205</v>
      </c>
      <c r="E113" s="270"/>
      <c r="F113" s="328" t="s">
        <v>3531</v>
      </c>
      <c r="G113" s="272"/>
      <c r="H113" s="272">
        <v>639</v>
      </c>
      <c r="I113" s="272">
        <f>H113-G113</f>
        <v>639</v>
      </c>
      <c r="J113" s="272"/>
      <c r="K113" s="328" t="s">
        <v>3534</v>
      </c>
      <c r="L113" s="273" t="s">
        <v>3532</v>
      </c>
      <c r="N113" s="335"/>
    </row>
    <row r="114" spans="1:14">
      <c r="G114" s="212"/>
      <c r="H114" s="212"/>
      <c r="I114" s="212"/>
      <c r="J114" s="212"/>
    </row>
    <row r="115" spans="1:14">
      <c r="G115" s="212"/>
      <c r="H115" s="212"/>
      <c r="I115" s="212"/>
      <c r="J115" s="212"/>
    </row>
    <row r="116" spans="1:14">
      <c r="G116" s="212"/>
      <c r="H116" s="212"/>
      <c r="I116" s="212"/>
      <c r="J116" s="212"/>
    </row>
    <row r="117" spans="1:14">
      <c r="G117" s="212"/>
      <c r="H117" s="212"/>
      <c r="I117" s="212"/>
      <c r="J117" s="212"/>
    </row>
    <row r="118" spans="1:14" ht="54" hidden="1">
      <c r="A118" s="146">
        <v>24</v>
      </c>
      <c r="B118" s="146"/>
      <c r="C118" s="207"/>
      <c r="D118" s="257">
        <v>2330411</v>
      </c>
      <c r="E118" s="257" t="s">
        <v>158</v>
      </c>
      <c r="F118" s="161" t="s">
        <v>1870</v>
      </c>
      <c r="G118" s="260"/>
      <c r="H118" s="260">
        <v>489.74</v>
      </c>
      <c r="I118" s="261">
        <f>H118-G118</f>
        <v>489.74</v>
      </c>
      <c r="J118" s="260"/>
      <c r="K118" s="209" t="s">
        <v>1793</v>
      </c>
      <c r="L118" s="149" t="s">
        <v>1794</v>
      </c>
      <c r="N118" s="210">
        <v>1</v>
      </c>
    </row>
    <row r="119" spans="1:14" ht="27" hidden="1">
      <c r="A119" s="146">
        <v>46</v>
      </c>
      <c r="B119" s="146"/>
      <c r="C119" s="207"/>
      <c r="D119" s="257">
        <v>2120901</v>
      </c>
      <c r="E119" s="257" t="s">
        <v>1895</v>
      </c>
      <c r="F119" s="160" t="s">
        <v>1896</v>
      </c>
      <c r="G119" s="260">
        <v>1706</v>
      </c>
      <c r="H119" s="260">
        <v>1072</v>
      </c>
      <c r="I119" s="261">
        <f>H119-G119</f>
        <v>-634</v>
      </c>
      <c r="J119" s="260"/>
      <c r="K119" s="207" t="s">
        <v>1897</v>
      </c>
      <c r="L119" s="149" t="s">
        <v>184</v>
      </c>
      <c r="N119" s="210">
        <v>1</v>
      </c>
    </row>
    <row r="120" spans="1:14" ht="27" hidden="1">
      <c r="A120" s="146">
        <v>48</v>
      </c>
      <c r="B120" s="146">
        <v>303005</v>
      </c>
      <c r="C120" s="207" t="s">
        <v>1898</v>
      </c>
      <c r="D120" s="257">
        <v>2121301</v>
      </c>
      <c r="E120" s="257" t="s">
        <v>159</v>
      </c>
      <c r="F120" s="160" t="s">
        <v>1899</v>
      </c>
      <c r="G120" s="260">
        <v>94.83</v>
      </c>
      <c r="H120" s="260">
        <v>90.383799999999994</v>
      </c>
      <c r="I120" s="261">
        <f>H120-G120</f>
        <v>-4.4462000000000046</v>
      </c>
      <c r="J120" s="260">
        <v>0</v>
      </c>
      <c r="K120" s="207" t="s">
        <v>168</v>
      </c>
      <c r="L120" s="149" t="s">
        <v>184</v>
      </c>
      <c r="N120" s="210">
        <v>1</v>
      </c>
    </row>
    <row r="121" spans="1:14" ht="27" hidden="1">
      <c r="A121" s="146">
        <v>43</v>
      </c>
      <c r="B121" s="146">
        <v>303001</v>
      </c>
      <c r="C121" s="207" t="s">
        <v>1890</v>
      </c>
      <c r="D121" s="257">
        <v>2121399</v>
      </c>
      <c r="E121" s="257" t="s">
        <v>159</v>
      </c>
      <c r="F121" s="160" t="s">
        <v>1892</v>
      </c>
      <c r="G121" s="260"/>
      <c r="H121" s="260">
        <v>100</v>
      </c>
      <c r="I121" s="261">
        <f>H121-G121</f>
        <v>100</v>
      </c>
      <c r="J121" s="260">
        <v>100</v>
      </c>
      <c r="K121" s="207" t="s">
        <v>167</v>
      </c>
      <c r="L121" s="149" t="s">
        <v>184</v>
      </c>
      <c r="N121" s="210">
        <v>1</v>
      </c>
    </row>
    <row r="122" spans="1:14" hidden="1"/>
    <row r="123" spans="1:14" hidden="1"/>
  </sheetData>
  <mergeCells count="1">
    <mergeCell ref="B1:K1"/>
  </mergeCells>
  <phoneticPr fontId="3" type="noConversion"/>
  <dataValidations disablePrompts="1" count="1">
    <dataValidation type="list" allowBlank="1" showInputMessage="1" showErrorMessage="1" sqref="E118:E121 E11:E12 E17:E113">
      <formula1>"公共专项,部门公共专项,单位专项"</formula1>
    </dataValidation>
  </dataValidations>
  <printOptions horizontalCentered="1"/>
  <pageMargins left="0.39370078740157483" right="0.39370078740157483" top="0.98425196850393704" bottom="0.59055118110236227" header="0.51181102362204722" footer="0.35433070866141736"/>
  <pageSetup paperSize="9" scale="90" firstPageNumber="18" orientation="landscape" useFirstPageNumber="1" r:id="rId1"/>
  <headerFooter alignWithMargins="0">
    <oddFooter>&amp;C—&amp;P—</oddFooter>
  </headerFooter>
</worksheet>
</file>

<file path=xl/worksheets/sheet7.xml><?xml version="1.0" encoding="utf-8"?>
<worksheet xmlns="http://schemas.openxmlformats.org/spreadsheetml/2006/main" xmlns:r="http://schemas.openxmlformats.org/officeDocument/2006/relationships">
  <sheetPr>
    <pageSetUpPr autoPageBreaks="0"/>
  </sheetPr>
  <dimension ref="A1:L37"/>
  <sheetViews>
    <sheetView showZeros="0" zoomScaleNormal="100" workbookViewId="0">
      <pane xSplit="5" ySplit="3" topLeftCell="F25" activePane="bottomRight" state="frozen"/>
      <selection activeCell="A15" sqref="A15"/>
      <selection pane="topRight" activeCell="A15" sqref="A15"/>
      <selection pane="bottomLeft" activeCell="A15" sqref="A15"/>
      <selection pane="bottomRight" activeCell="A15" sqref="A15"/>
    </sheetView>
  </sheetViews>
  <sheetFormatPr defaultColWidth="8.625" defaultRowHeight="14.25"/>
  <cols>
    <col min="1" max="1" width="9.125" style="171" hidden="1" customWidth="1"/>
    <col min="2" max="2" width="14.375" style="170" customWidth="1"/>
    <col min="3" max="3" width="9.375" style="170" customWidth="1"/>
    <col min="4" max="4" width="8.5" style="170" customWidth="1"/>
    <col min="5" max="5" width="29.625" style="172" customWidth="1"/>
    <col min="6" max="6" width="11" style="173" customWidth="1"/>
    <col min="7" max="7" width="10.5" style="173" customWidth="1"/>
    <col min="8" max="8" width="10" style="173" customWidth="1"/>
    <col min="9" max="9" width="8.625" style="173" hidden="1" customWidth="1"/>
    <col min="10" max="10" width="48.25" style="170" customWidth="1"/>
    <col min="11" max="256" width="8.625" style="170"/>
    <col min="257" max="257" width="9.125" style="170" customWidth="1"/>
    <col min="258" max="258" width="14.375" style="170" customWidth="1"/>
    <col min="259" max="259" width="9.375" style="170" customWidth="1"/>
    <col min="260" max="260" width="8.5" style="170" customWidth="1"/>
    <col min="261" max="261" width="13" style="170" customWidth="1"/>
    <col min="262" max="262" width="13.5" style="170" customWidth="1"/>
    <col min="263" max="263" width="11.75" style="170" customWidth="1"/>
    <col min="264" max="264" width="13.625" style="170" customWidth="1"/>
    <col min="265" max="265" width="12.375" style="170" customWidth="1"/>
    <col min="266" max="266" width="36.875" style="170" customWidth="1"/>
    <col min="267" max="512" width="8.625" style="170"/>
    <col min="513" max="513" width="9.125" style="170" customWidth="1"/>
    <col min="514" max="514" width="14.375" style="170" customWidth="1"/>
    <col min="515" max="515" width="9.375" style="170" customWidth="1"/>
    <col min="516" max="516" width="8.5" style="170" customWidth="1"/>
    <col min="517" max="517" width="13" style="170" customWidth="1"/>
    <col min="518" max="518" width="13.5" style="170" customWidth="1"/>
    <col min="519" max="519" width="11.75" style="170" customWidth="1"/>
    <col min="520" max="520" width="13.625" style="170" customWidth="1"/>
    <col min="521" max="521" width="12.375" style="170" customWidth="1"/>
    <col min="522" max="522" width="36.875" style="170" customWidth="1"/>
    <col min="523" max="768" width="8.625" style="170"/>
    <col min="769" max="769" width="9.125" style="170" customWidth="1"/>
    <col min="770" max="770" width="14.375" style="170" customWidth="1"/>
    <col min="771" max="771" width="9.375" style="170" customWidth="1"/>
    <col min="772" max="772" width="8.5" style="170" customWidth="1"/>
    <col min="773" max="773" width="13" style="170" customWidth="1"/>
    <col min="774" max="774" width="13.5" style="170" customWidth="1"/>
    <col min="775" max="775" width="11.75" style="170" customWidth="1"/>
    <col min="776" max="776" width="13.625" style="170" customWidth="1"/>
    <col min="777" max="777" width="12.375" style="170" customWidth="1"/>
    <col min="778" max="778" width="36.875" style="170" customWidth="1"/>
    <col min="779" max="1024" width="8.625" style="170"/>
    <col min="1025" max="1025" width="9.125" style="170" customWidth="1"/>
    <col min="1026" max="1026" width="14.375" style="170" customWidth="1"/>
    <col min="1027" max="1027" width="9.375" style="170" customWidth="1"/>
    <col min="1028" max="1028" width="8.5" style="170" customWidth="1"/>
    <col min="1029" max="1029" width="13" style="170" customWidth="1"/>
    <col min="1030" max="1030" width="13.5" style="170" customWidth="1"/>
    <col min="1031" max="1031" width="11.75" style="170" customWidth="1"/>
    <col min="1032" max="1032" width="13.625" style="170" customWidth="1"/>
    <col min="1033" max="1033" width="12.375" style="170" customWidth="1"/>
    <col min="1034" max="1034" width="36.875" style="170" customWidth="1"/>
    <col min="1035" max="1280" width="8.625" style="170"/>
    <col min="1281" max="1281" width="9.125" style="170" customWidth="1"/>
    <col min="1282" max="1282" width="14.375" style="170" customWidth="1"/>
    <col min="1283" max="1283" width="9.375" style="170" customWidth="1"/>
    <col min="1284" max="1284" width="8.5" style="170" customWidth="1"/>
    <col min="1285" max="1285" width="13" style="170" customWidth="1"/>
    <col min="1286" max="1286" width="13.5" style="170" customWidth="1"/>
    <col min="1287" max="1287" width="11.75" style="170" customWidth="1"/>
    <col min="1288" max="1288" width="13.625" style="170" customWidth="1"/>
    <col min="1289" max="1289" width="12.375" style="170" customWidth="1"/>
    <col min="1290" max="1290" width="36.875" style="170" customWidth="1"/>
    <col min="1291" max="1536" width="8.625" style="170"/>
    <col min="1537" max="1537" width="9.125" style="170" customWidth="1"/>
    <col min="1538" max="1538" width="14.375" style="170" customWidth="1"/>
    <col min="1539" max="1539" width="9.375" style="170" customWidth="1"/>
    <col min="1540" max="1540" width="8.5" style="170" customWidth="1"/>
    <col min="1541" max="1541" width="13" style="170" customWidth="1"/>
    <col min="1542" max="1542" width="13.5" style="170" customWidth="1"/>
    <col min="1543" max="1543" width="11.75" style="170" customWidth="1"/>
    <col min="1544" max="1544" width="13.625" style="170" customWidth="1"/>
    <col min="1545" max="1545" width="12.375" style="170" customWidth="1"/>
    <col min="1546" max="1546" width="36.875" style="170" customWidth="1"/>
    <col min="1547" max="1792" width="8.625" style="170"/>
    <col min="1793" max="1793" width="9.125" style="170" customWidth="1"/>
    <col min="1794" max="1794" width="14.375" style="170" customWidth="1"/>
    <col min="1795" max="1795" width="9.375" style="170" customWidth="1"/>
    <col min="1796" max="1796" width="8.5" style="170" customWidth="1"/>
    <col min="1797" max="1797" width="13" style="170" customWidth="1"/>
    <col min="1798" max="1798" width="13.5" style="170" customWidth="1"/>
    <col min="1799" max="1799" width="11.75" style="170" customWidth="1"/>
    <col min="1800" max="1800" width="13.625" style="170" customWidth="1"/>
    <col min="1801" max="1801" width="12.375" style="170" customWidth="1"/>
    <col min="1802" max="1802" width="36.875" style="170" customWidth="1"/>
    <col min="1803" max="2048" width="8.625" style="170"/>
    <col min="2049" max="2049" width="9.125" style="170" customWidth="1"/>
    <col min="2050" max="2050" width="14.375" style="170" customWidth="1"/>
    <col min="2051" max="2051" width="9.375" style="170" customWidth="1"/>
    <col min="2052" max="2052" width="8.5" style="170" customWidth="1"/>
    <col min="2053" max="2053" width="13" style="170" customWidth="1"/>
    <col min="2054" max="2054" width="13.5" style="170" customWidth="1"/>
    <col min="2055" max="2055" width="11.75" style="170" customWidth="1"/>
    <col min="2056" max="2056" width="13.625" style="170" customWidth="1"/>
    <col min="2057" max="2057" width="12.375" style="170" customWidth="1"/>
    <col min="2058" max="2058" width="36.875" style="170" customWidth="1"/>
    <col min="2059" max="2304" width="8.625" style="170"/>
    <col min="2305" max="2305" width="9.125" style="170" customWidth="1"/>
    <col min="2306" max="2306" width="14.375" style="170" customWidth="1"/>
    <col min="2307" max="2307" width="9.375" style="170" customWidth="1"/>
    <col min="2308" max="2308" width="8.5" style="170" customWidth="1"/>
    <col min="2309" max="2309" width="13" style="170" customWidth="1"/>
    <col min="2310" max="2310" width="13.5" style="170" customWidth="1"/>
    <col min="2311" max="2311" width="11.75" style="170" customWidth="1"/>
    <col min="2312" max="2312" width="13.625" style="170" customWidth="1"/>
    <col min="2313" max="2313" width="12.375" style="170" customWidth="1"/>
    <col min="2314" max="2314" width="36.875" style="170" customWidth="1"/>
    <col min="2315" max="2560" width="8.625" style="170"/>
    <col min="2561" max="2561" width="9.125" style="170" customWidth="1"/>
    <col min="2562" max="2562" width="14.375" style="170" customWidth="1"/>
    <col min="2563" max="2563" width="9.375" style="170" customWidth="1"/>
    <col min="2564" max="2564" width="8.5" style="170" customWidth="1"/>
    <col min="2565" max="2565" width="13" style="170" customWidth="1"/>
    <col min="2566" max="2566" width="13.5" style="170" customWidth="1"/>
    <col min="2567" max="2567" width="11.75" style="170" customWidth="1"/>
    <col min="2568" max="2568" width="13.625" style="170" customWidth="1"/>
    <col min="2569" max="2569" width="12.375" style="170" customWidth="1"/>
    <col min="2570" max="2570" width="36.875" style="170" customWidth="1"/>
    <col min="2571" max="2816" width="8.625" style="170"/>
    <col min="2817" max="2817" width="9.125" style="170" customWidth="1"/>
    <col min="2818" max="2818" width="14.375" style="170" customWidth="1"/>
    <col min="2819" max="2819" width="9.375" style="170" customWidth="1"/>
    <col min="2820" max="2820" width="8.5" style="170" customWidth="1"/>
    <col min="2821" max="2821" width="13" style="170" customWidth="1"/>
    <col min="2822" max="2822" width="13.5" style="170" customWidth="1"/>
    <col min="2823" max="2823" width="11.75" style="170" customWidth="1"/>
    <col min="2824" max="2824" width="13.625" style="170" customWidth="1"/>
    <col min="2825" max="2825" width="12.375" style="170" customWidth="1"/>
    <col min="2826" max="2826" width="36.875" style="170" customWidth="1"/>
    <col min="2827" max="3072" width="8.625" style="170"/>
    <col min="3073" max="3073" width="9.125" style="170" customWidth="1"/>
    <col min="3074" max="3074" width="14.375" style="170" customWidth="1"/>
    <col min="3075" max="3075" width="9.375" style="170" customWidth="1"/>
    <col min="3076" max="3076" width="8.5" style="170" customWidth="1"/>
    <col min="3077" max="3077" width="13" style="170" customWidth="1"/>
    <col min="3078" max="3078" width="13.5" style="170" customWidth="1"/>
    <col min="3079" max="3079" width="11.75" style="170" customWidth="1"/>
    <col min="3080" max="3080" width="13.625" style="170" customWidth="1"/>
    <col min="3081" max="3081" width="12.375" style="170" customWidth="1"/>
    <col min="3082" max="3082" width="36.875" style="170" customWidth="1"/>
    <col min="3083" max="3328" width="8.625" style="170"/>
    <col min="3329" max="3329" width="9.125" style="170" customWidth="1"/>
    <col min="3330" max="3330" width="14.375" style="170" customWidth="1"/>
    <col min="3331" max="3331" width="9.375" style="170" customWidth="1"/>
    <col min="3332" max="3332" width="8.5" style="170" customWidth="1"/>
    <col min="3333" max="3333" width="13" style="170" customWidth="1"/>
    <col min="3334" max="3334" width="13.5" style="170" customWidth="1"/>
    <col min="3335" max="3335" width="11.75" style="170" customWidth="1"/>
    <col min="3336" max="3336" width="13.625" style="170" customWidth="1"/>
    <col min="3337" max="3337" width="12.375" style="170" customWidth="1"/>
    <col min="3338" max="3338" width="36.875" style="170" customWidth="1"/>
    <col min="3339" max="3584" width="8.625" style="170"/>
    <col min="3585" max="3585" width="9.125" style="170" customWidth="1"/>
    <col min="3586" max="3586" width="14.375" style="170" customWidth="1"/>
    <col min="3587" max="3587" width="9.375" style="170" customWidth="1"/>
    <col min="3588" max="3588" width="8.5" style="170" customWidth="1"/>
    <col min="3589" max="3589" width="13" style="170" customWidth="1"/>
    <col min="3590" max="3590" width="13.5" style="170" customWidth="1"/>
    <col min="3591" max="3591" width="11.75" style="170" customWidth="1"/>
    <col min="3592" max="3592" width="13.625" style="170" customWidth="1"/>
    <col min="3593" max="3593" width="12.375" style="170" customWidth="1"/>
    <col min="3594" max="3594" width="36.875" style="170" customWidth="1"/>
    <col min="3595" max="3840" width="8.625" style="170"/>
    <col min="3841" max="3841" width="9.125" style="170" customWidth="1"/>
    <col min="3842" max="3842" width="14.375" style="170" customWidth="1"/>
    <col min="3843" max="3843" width="9.375" style="170" customWidth="1"/>
    <col min="3844" max="3844" width="8.5" style="170" customWidth="1"/>
    <col min="3845" max="3845" width="13" style="170" customWidth="1"/>
    <col min="3846" max="3846" width="13.5" style="170" customWidth="1"/>
    <col min="3847" max="3847" width="11.75" style="170" customWidth="1"/>
    <col min="3848" max="3848" width="13.625" style="170" customWidth="1"/>
    <col min="3849" max="3849" width="12.375" style="170" customWidth="1"/>
    <col min="3850" max="3850" width="36.875" style="170" customWidth="1"/>
    <col min="3851" max="4096" width="8.625" style="170"/>
    <col min="4097" max="4097" width="9.125" style="170" customWidth="1"/>
    <col min="4098" max="4098" width="14.375" style="170" customWidth="1"/>
    <col min="4099" max="4099" width="9.375" style="170" customWidth="1"/>
    <col min="4100" max="4100" width="8.5" style="170" customWidth="1"/>
    <col min="4101" max="4101" width="13" style="170" customWidth="1"/>
    <col min="4102" max="4102" width="13.5" style="170" customWidth="1"/>
    <col min="4103" max="4103" width="11.75" style="170" customWidth="1"/>
    <col min="4104" max="4104" width="13.625" style="170" customWidth="1"/>
    <col min="4105" max="4105" width="12.375" style="170" customWidth="1"/>
    <col min="4106" max="4106" width="36.875" style="170" customWidth="1"/>
    <col min="4107" max="4352" width="8.625" style="170"/>
    <col min="4353" max="4353" width="9.125" style="170" customWidth="1"/>
    <col min="4354" max="4354" width="14.375" style="170" customWidth="1"/>
    <col min="4355" max="4355" width="9.375" style="170" customWidth="1"/>
    <col min="4356" max="4356" width="8.5" style="170" customWidth="1"/>
    <col min="4357" max="4357" width="13" style="170" customWidth="1"/>
    <col min="4358" max="4358" width="13.5" style="170" customWidth="1"/>
    <col min="4359" max="4359" width="11.75" style="170" customWidth="1"/>
    <col min="4360" max="4360" width="13.625" style="170" customWidth="1"/>
    <col min="4361" max="4361" width="12.375" style="170" customWidth="1"/>
    <col min="4362" max="4362" width="36.875" style="170" customWidth="1"/>
    <col min="4363" max="4608" width="8.625" style="170"/>
    <col min="4609" max="4609" width="9.125" style="170" customWidth="1"/>
    <col min="4610" max="4610" width="14.375" style="170" customWidth="1"/>
    <col min="4611" max="4611" width="9.375" style="170" customWidth="1"/>
    <col min="4612" max="4612" width="8.5" style="170" customWidth="1"/>
    <col min="4613" max="4613" width="13" style="170" customWidth="1"/>
    <col min="4614" max="4614" width="13.5" style="170" customWidth="1"/>
    <col min="4615" max="4615" width="11.75" style="170" customWidth="1"/>
    <col min="4616" max="4616" width="13.625" style="170" customWidth="1"/>
    <col min="4617" max="4617" width="12.375" style="170" customWidth="1"/>
    <col min="4618" max="4618" width="36.875" style="170" customWidth="1"/>
    <col min="4619" max="4864" width="8.625" style="170"/>
    <col min="4865" max="4865" width="9.125" style="170" customWidth="1"/>
    <col min="4866" max="4866" width="14.375" style="170" customWidth="1"/>
    <col min="4867" max="4867" width="9.375" style="170" customWidth="1"/>
    <col min="4868" max="4868" width="8.5" style="170" customWidth="1"/>
    <col min="4869" max="4869" width="13" style="170" customWidth="1"/>
    <col min="4870" max="4870" width="13.5" style="170" customWidth="1"/>
    <col min="4871" max="4871" width="11.75" style="170" customWidth="1"/>
    <col min="4872" max="4872" width="13.625" style="170" customWidth="1"/>
    <col min="4873" max="4873" width="12.375" style="170" customWidth="1"/>
    <col min="4874" max="4874" width="36.875" style="170" customWidth="1"/>
    <col min="4875" max="5120" width="8.625" style="170"/>
    <col min="5121" max="5121" width="9.125" style="170" customWidth="1"/>
    <col min="5122" max="5122" width="14.375" style="170" customWidth="1"/>
    <col min="5123" max="5123" width="9.375" style="170" customWidth="1"/>
    <col min="5124" max="5124" width="8.5" style="170" customWidth="1"/>
    <col min="5125" max="5125" width="13" style="170" customWidth="1"/>
    <col min="5126" max="5126" width="13.5" style="170" customWidth="1"/>
    <col min="5127" max="5127" width="11.75" style="170" customWidth="1"/>
    <col min="5128" max="5128" width="13.625" style="170" customWidth="1"/>
    <col min="5129" max="5129" width="12.375" style="170" customWidth="1"/>
    <col min="5130" max="5130" width="36.875" style="170" customWidth="1"/>
    <col min="5131" max="5376" width="8.625" style="170"/>
    <col min="5377" max="5377" width="9.125" style="170" customWidth="1"/>
    <col min="5378" max="5378" width="14.375" style="170" customWidth="1"/>
    <col min="5379" max="5379" width="9.375" style="170" customWidth="1"/>
    <col min="5380" max="5380" width="8.5" style="170" customWidth="1"/>
    <col min="5381" max="5381" width="13" style="170" customWidth="1"/>
    <col min="5382" max="5382" width="13.5" style="170" customWidth="1"/>
    <col min="5383" max="5383" width="11.75" style="170" customWidth="1"/>
    <col min="5384" max="5384" width="13.625" style="170" customWidth="1"/>
    <col min="5385" max="5385" width="12.375" style="170" customWidth="1"/>
    <col min="5386" max="5386" width="36.875" style="170" customWidth="1"/>
    <col min="5387" max="5632" width="8.625" style="170"/>
    <col min="5633" max="5633" width="9.125" style="170" customWidth="1"/>
    <col min="5634" max="5634" width="14.375" style="170" customWidth="1"/>
    <col min="5635" max="5635" width="9.375" style="170" customWidth="1"/>
    <col min="5636" max="5636" width="8.5" style="170" customWidth="1"/>
    <col min="5637" max="5637" width="13" style="170" customWidth="1"/>
    <col min="5638" max="5638" width="13.5" style="170" customWidth="1"/>
    <col min="5639" max="5639" width="11.75" style="170" customWidth="1"/>
    <col min="5640" max="5640" width="13.625" style="170" customWidth="1"/>
    <col min="5641" max="5641" width="12.375" style="170" customWidth="1"/>
    <col min="5642" max="5642" width="36.875" style="170" customWidth="1"/>
    <col min="5643" max="5888" width="8.625" style="170"/>
    <col min="5889" max="5889" width="9.125" style="170" customWidth="1"/>
    <col min="5890" max="5890" width="14.375" style="170" customWidth="1"/>
    <col min="5891" max="5891" width="9.375" style="170" customWidth="1"/>
    <col min="5892" max="5892" width="8.5" style="170" customWidth="1"/>
    <col min="5893" max="5893" width="13" style="170" customWidth="1"/>
    <col min="5894" max="5894" width="13.5" style="170" customWidth="1"/>
    <col min="5895" max="5895" width="11.75" style="170" customWidth="1"/>
    <col min="5896" max="5896" width="13.625" style="170" customWidth="1"/>
    <col min="5897" max="5897" width="12.375" style="170" customWidth="1"/>
    <col min="5898" max="5898" width="36.875" style="170" customWidth="1"/>
    <col min="5899" max="6144" width="8.625" style="170"/>
    <col min="6145" max="6145" width="9.125" style="170" customWidth="1"/>
    <col min="6146" max="6146" width="14.375" style="170" customWidth="1"/>
    <col min="6147" max="6147" width="9.375" style="170" customWidth="1"/>
    <col min="6148" max="6148" width="8.5" style="170" customWidth="1"/>
    <col min="6149" max="6149" width="13" style="170" customWidth="1"/>
    <col min="6150" max="6150" width="13.5" style="170" customWidth="1"/>
    <col min="6151" max="6151" width="11.75" style="170" customWidth="1"/>
    <col min="6152" max="6152" width="13.625" style="170" customWidth="1"/>
    <col min="6153" max="6153" width="12.375" style="170" customWidth="1"/>
    <col min="6154" max="6154" width="36.875" style="170" customWidth="1"/>
    <col min="6155" max="6400" width="8.625" style="170"/>
    <col min="6401" max="6401" width="9.125" style="170" customWidth="1"/>
    <col min="6402" max="6402" width="14.375" style="170" customWidth="1"/>
    <col min="6403" max="6403" width="9.375" style="170" customWidth="1"/>
    <col min="6404" max="6404" width="8.5" style="170" customWidth="1"/>
    <col min="6405" max="6405" width="13" style="170" customWidth="1"/>
    <col min="6406" max="6406" width="13.5" style="170" customWidth="1"/>
    <col min="6407" max="6407" width="11.75" style="170" customWidth="1"/>
    <col min="6408" max="6408" width="13.625" style="170" customWidth="1"/>
    <col min="6409" max="6409" width="12.375" style="170" customWidth="1"/>
    <col min="6410" max="6410" width="36.875" style="170" customWidth="1"/>
    <col min="6411" max="6656" width="8.625" style="170"/>
    <col min="6657" max="6657" width="9.125" style="170" customWidth="1"/>
    <col min="6658" max="6658" width="14.375" style="170" customWidth="1"/>
    <col min="6659" max="6659" width="9.375" style="170" customWidth="1"/>
    <col min="6660" max="6660" width="8.5" style="170" customWidth="1"/>
    <col min="6661" max="6661" width="13" style="170" customWidth="1"/>
    <col min="6662" max="6662" width="13.5" style="170" customWidth="1"/>
    <col min="6663" max="6663" width="11.75" style="170" customWidth="1"/>
    <col min="6664" max="6664" width="13.625" style="170" customWidth="1"/>
    <col min="6665" max="6665" width="12.375" style="170" customWidth="1"/>
    <col min="6666" max="6666" width="36.875" style="170" customWidth="1"/>
    <col min="6667" max="6912" width="8.625" style="170"/>
    <col min="6913" max="6913" width="9.125" style="170" customWidth="1"/>
    <col min="6914" max="6914" width="14.375" style="170" customWidth="1"/>
    <col min="6915" max="6915" width="9.375" style="170" customWidth="1"/>
    <col min="6916" max="6916" width="8.5" style="170" customWidth="1"/>
    <col min="6917" max="6917" width="13" style="170" customWidth="1"/>
    <col min="6918" max="6918" width="13.5" style="170" customWidth="1"/>
    <col min="6919" max="6919" width="11.75" style="170" customWidth="1"/>
    <col min="6920" max="6920" width="13.625" style="170" customWidth="1"/>
    <col min="6921" max="6921" width="12.375" style="170" customWidth="1"/>
    <col min="6922" max="6922" width="36.875" style="170" customWidth="1"/>
    <col min="6923" max="7168" width="8.625" style="170"/>
    <col min="7169" max="7169" width="9.125" style="170" customWidth="1"/>
    <col min="7170" max="7170" width="14.375" style="170" customWidth="1"/>
    <col min="7171" max="7171" width="9.375" style="170" customWidth="1"/>
    <col min="7172" max="7172" width="8.5" style="170" customWidth="1"/>
    <col min="7173" max="7173" width="13" style="170" customWidth="1"/>
    <col min="7174" max="7174" width="13.5" style="170" customWidth="1"/>
    <col min="7175" max="7175" width="11.75" style="170" customWidth="1"/>
    <col min="7176" max="7176" width="13.625" style="170" customWidth="1"/>
    <col min="7177" max="7177" width="12.375" style="170" customWidth="1"/>
    <col min="7178" max="7178" width="36.875" style="170" customWidth="1"/>
    <col min="7179" max="7424" width="8.625" style="170"/>
    <col min="7425" max="7425" width="9.125" style="170" customWidth="1"/>
    <col min="7426" max="7426" width="14.375" style="170" customWidth="1"/>
    <col min="7427" max="7427" width="9.375" style="170" customWidth="1"/>
    <col min="7428" max="7428" width="8.5" style="170" customWidth="1"/>
    <col min="7429" max="7429" width="13" style="170" customWidth="1"/>
    <col min="7430" max="7430" width="13.5" style="170" customWidth="1"/>
    <col min="7431" max="7431" width="11.75" style="170" customWidth="1"/>
    <col min="7432" max="7432" width="13.625" style="170" customWidth="1"/>
    <col min="7433" max="7433" width="12.375" style="170" customWidth="1"/>
    <col min="7434" max="7434" width="36.875" style="170" customWidth="1"/>
    <col min="7435" max="7680" width="8.625" style="170"/>
    <col min="7681" max="7681" width="9.125" style="170" customWidth="1"/>
    <col min="7682" max="7682" width="14.375" style="170" customWidth="1"/>
    <col min="7683" max="7683" width="9.375" style="170" customWidth="1"/>
    <col min="7684" max="7684" width="8.5" style="170" customWidth="1"/>
    <col min="7685" max="7685" width="13" style="170" customWidth="1"/>
    <col min="7686" max="7686" width="13.5" style="170" customWidth="1"/>
    <col min="7687" max="7687" width="11.75" style="170" customWidth="1"/>
    <col min="7688" max="7688" width="13.625" style="170" customWidth="1"/>
    <col min="7689" max="7689" width="12.375" style="170" customWidth="1"/>
    <col min="7690" max="7690" width="36.875" style="170" customWidth="1"/>
    <col min="7691" max="7936" width="8.625" style="170"/>
    <col min="7937" max="7937" width="9.125" style="170" customWidth="1"/>
    <col min="7938" max="7938" width="14.375" style="170" customWidth="1"/>
    <col min="7939" max="7939" width="9.375" style="170" customWidth="1"/>
    <col min="7940" max="7940" width="8.5" style="170" customWidth="1"/>
    <col min="7941" max="7941" width="13" style="170" customWidth="1"/>
    <col min="7942" max="7942" width="13.5" style="170" customWidth="1"/>
    <col min="7943" max="7943" width="11.75" style="170" customWidth="1"/>
    <col min="7944" max="7944" width="13.625" style="170" customWidth="1"/>
    <col min="7945" max="7945" width="12.375" style="170" customWidth="1"/>
    <col min="7946" max="7946" width="36.875" style="170" customWidth="1"/>
    <col min="7947" max="8192" width="8.625" style="170"/>
    <col min="8193" max="8193" width="9.125" style="170" customWidth="1"/>
    <col min="8194" max="8194" width="14.375" style="170" customWidth="1"/>
    <col min="8195" max="8195" width="9.375" style="170" customWidth="1"/>
    <col min="8196" max="8196" width="8.5" style="170" customWidth="1"/>
    <col min="8197" max="8197" width="13" style="170" customWidth="1"/>
    <col min="8198" max="8198" width="13.5" style="170" customWidth="1"/>
    <col min="8199" max="8199" width="11.75" style="170" customWidth="1"/>
    <col min="8200" max="8200" width="13.625" style="170" customWidth="1"/>
    <col min="8201" max="8201" width="12.375" style="170" customWidth="1"/>
    <col min="8202" max="8202" width="36.875" style="170" customWidth="1"/>
    <col min="8203" max="8448" width="8.625" style="170"/>
    <col min="8449" max="8449" width="9.125" style="170" customWidth="1"/>
    <col min="8450" max="8450" width="14.375" style="170" customWidth="1"/>
    <col min="8451" max="8451" width="9.375" style="170" customWidth="1"/>
    <col min="8452" max="8452" width="8.5" style="170" customWidth="1"/>
    <col min="8453" max="8453" width="13" style="170" customWidth="1"/>
    <col min="8454" max="8454" width="13.5" style="170" customWidth="1"/>
    <col min="8455" max="8455" width="11.75" style="170" customWidth="1"/>
    <col min="8456" max="8456" width="13.625" style="170" customWidth="1"/>
    <col min="8457" max="8457" width="12.375" style="170" customWidth="1"/>
    <col min="8458" max="8458" width="36.875" style="170" customWidth="1"/>
    <col min="8459" max="8704" width="8.625" style="170"/>
    <col min="8705" max="8705" width="9.125" style="170" customWidth="1"/>
    <col min="8706" max="8706" width="14.375" style="170" customWidth="1"/>
    <col min="8707" max="8707" width="9.375" style="170" customWidth="1"/>
    <col min="8708" max="8708" width="8.5" style="170" customWidth="1"/>
    <col min="8709" max="8709" width="13" style="170" customWidth="1"/>
    <col min="8710" max="8710" width="13.5" style="170" customWidth="1"/>
    <col min="8711" max="8711" width="11.75" style="170" customWidth="1"/>
    <col min="8712" max="8712" width="13.625" style="170" customWidth="1"/>
    <col min="8713" max="8713" width="12.375" style="170" customWidth="1"/>
    <col min="8714" max="8714" width="36.875" style="170" customWidth="1"/>
    <col min="8715" max="8960" width="8.625" style="170"/>
    <col min="8961" max="8961" width="9.125" style="170" customWidth="1"/>
    <col min="8962" max="8962" width="14.375" style="170" customWidth="1"/>
    <col min="8963" max="8963" width="9.375" style="170" customWidth="1"/>
    <col min="8964" max="8964" width="8.5" style="170" customWidth="1"/>
    <col min="8965" max="8965" width="13" style="170" customWidth="1"/>
    <col min="8966" max="8966" width="13.5" style="170" customWidth="1"/>
    <col min="8967" max="8967" width="11.75" style="170" customWidth="1"/>
    <col min="8968" max="8968" width="13.625" style="170" customWidth="1"/>
    <col min="8969" max="8969" width="12.375" style="170" customWidth="1"/>
    <col min="8970" max="8970" width="36.875" style="170" customWidth="1"/>
    <col min="8971" max="9216" width="8.625" style="170"/>
    <col min="9217" max="9217" width="9.125" style="170" customWidth="1"/>
    <col min="9218" max="9218" width="14.375" style="170" customWidth="1"/>
    <col min="9219" max="9219" width="9.375" style="170" customWidth="1"/>
    <col min="9220" max="9220" width="8.5" style="170" customWidth="1"/>
    <col min="9221" max="9221" width="13" style="170" customWidth="1"/>
    <col min="9222" max="9222" width="13.5" style="170" customWidth="1"/>
    <col min="9223" max="9223" width="11.75" style="170" customWidth="1"/>
    <col min="9224" max="9224" width="13.625" style="170" customWidth="1"/>
    <col min="9225" max="9225" width="12.375" style="170" customWidth="1"/>
    <col min="9226" max="9226" width="36.875" style="170" customWidth="1"/>
    <col min="9227" max="9472" width="8.625" style="170"/>
    <col min="9473" max="9473" width="9.125" style="170" customWidth="1"/>
    <col min="9474" max="9474" width="14.375" style="170" customWidth="1"/>
    <col min="9475" max="9475" width="9.375" style="170" customWidth="1"/>
    <col min="9476" max="9476" width="8.5" style="170" customWidth="1"/>
    <col min="9477" max="9477" width="13" style="170" customWidth="1"/>
    <col min="9478" max="9478" width="13.5" style="170" customWidth="1"/>
    <col min="9479" max="9479" width="11.75" style="170" customWidth="1"/>
    <col min="9480" max="9480" width="13.625" style="170" customWidth="1"/>
    <col min="9481" max="9481" width="12.375" style="170" customWidth="1"/>
    <col min="9482" max="9482" width="36.875" style="170" customWidth="1"/>
    <col min="9483" max="9728" width="8.625" style="170"/>
    <col min="9729" max="9729" width="9.125" style="170" customWidth="1"/>
    <col min="9730" max="9730" width="14.375" style="170" customWidth="1"/>
    <col min="9731" max="9731" width="9.375" style="170" customWidth="1"/>
    <col min="9732" max="9732" width="8.5" style="170" customWidth="1"/>
    <col min="9733" max="9733" width="13" style="170" customWidth="1"/>
    <col min="9734" max="9734" width="13.5" style="170" customWidth="1"/>
    <col min="9735" max="9735" width="11.75" style="170" customWidth="1"/>
    <col min="9736" max="9736" width="13.625" style="170" customWidth="1"/>
    <col min="9737" max="9737" width="12.375" style="170" customWidth="1"/>
    <col min="9738" max="9738" width="36.875" style="170" customWidth="1"/>
    <col min="9739" max="9984" width="8.625" style="170"/>
    <col min="9985" max="9985" width="9.125" style="170" customWidth="1"/>
    <col min="9986" max="9986" width="14.375" style="170" customWidth="1"/>
    <col min="9987" max="9987" width="9.375" style="170" customWidth="1"/>
    <col min="9988" max="9988" width="8.5" style="170" customWidth="1"/>
    <col min="9989" max="9989" width="13" style="170" customWidth="1"/>
    <col min="9990" max="9990" width="13.5" style="170" customWidth="1"/>
    <col min="9991" max="9991" width="11.75" style="170" customWidth="1"/>
    <col min="9992" max="9992" width="13.625" style="170" customWidth="1"/>
    <col min="9993" max="9993" width="12.375" style="170" customWidth="1"/>
    <col min="9994" max="9994" width="36.875" style="170" customWidth="1"/>
    <col min="9995" max="10240" width="8.625" style="170"/>
    <col min="10241" max="10241" width="9.125" style="170" customWidth="1"/>
    <col min="10242" max="10242" width="14.375" style="170" customWidth="1"/>
    <col min="10243" max="10243" width="9.375" style="170" customWidth="1"/>
    <col min="10244" max="10244" width="8.5" style="170" customWidth="1"/>
    <col min="10245" max="10245" width="13" style="170" customWidth="1"/>
    <col min="10246" max="10246" width="13.5" style="170" customWidth="1"/>
    <col min="10247" max="10247" width="11.75" style="170" customWidth="1"/>
    <col min="10248" max="10248" width="13.625" style="170" customWidth="1"/>
    <col min="10249" max="10249" width="12.375" style="170" customWidth="1"/>
    <col min="10250" max="10250" width="36.875" style="170" customWidth="1"/>
    <col min="10251" max="10496" width="8.625" style="170"/>
    <col min="10497" max="10497" width="9.125" style="170" customWidth="1"/>
    <col min="10498" max="10498" width="14.375" style="170" customWidth="1"/>
    <col min="10499" max="10499" width="9.375" style="170" customWidth="1"/>
    <col min="10500" max="10500" width="8.5" style="170" customWidth="1"/>
    <col min="10501" max="10501" width="13" style="170" customWidth="1"/>
    <col min="10502" max="10502" width="13.5" style="170" customWidth="1"/>
    <col min="10503" max="10503" width="11.75" style="170" customWidth="1"/>
    <col min="10504" max="10504" width="13.625" style="170" customWidth="1"/>
    <col min="10505" max="10505" width="12.375" style="170" customWidth="1"/>
    <col min="10506" max="10506" width="36.875" style="170" customWidth="1"/>
    <col min="10507" max="10752" width="8.625" style="170"/>
    <col min="10753" max="10753" width="9.125" style="170" customWidth="1"/>
    <col min="10754" max="10754" width="14.375" style="170" customWidth="1"/>
    <col min="10755" max="10755" width="9.375" style="170" customWidth="1"/>
    <col min="10756" max="10756" width="8.5" style="170" customWidth="1"/>
    <col min="10757" max="10757" width="13" style="170" customWidth="1"/>
    <col min="10758" max="10758" width="13.5" style="170" customWidth="1"/>
    <col min="10759" max="10759" width="11.75" style="170" customWidth="1"/>
    <col min="10760" max="10760" width="13.625" style="170" customWidth="1"/>
    <col min="10761" max="10761" width="12.375" style="170" customWidth="1"/>
    <col min="10762" max="10762" width="36.875" style="170" customWidth="1"/>
    <col min="10763" max="11008" width="8.625" style="170"/>
    <col min="11009" max="11009" width="9.125" style="170" customWidth="1"/>
    <col min="11010" max="11010" width="14.375" style="170" customWidth="1"/>
    <col min="11011" max="11011" width="9.375" style="170" customWidth="1"/>
    <col min="11012" max="11012" width="8.5" style="170" customWidth="1"/>
    <col min="11013" max="11013" width="13" style="170" customWidth="1"/>
    <col min="11014" max="11014" width="13.5" style="170" customWidth="1"/>
    <col min="11015" max="11015" width="11.75" style="170" customWidth="1"/>
    <col min="11016" max="11016" width="13.625" style="170" customWidth="1"/>
    <col min="11017" max="11017" width="12.375" style="170" customWidth="1"/>
    <col min="11018" max="11018" width="36.875" style="170" customWidth="1"/>
    <col min="11019" max="11264" width="8.625" style="170"/>
    <col min="11265" max="11265" width="9.125" style="170" customWidth="1"/>
    <col min="11266" max="11266" width="14.375" style="170" customWidth="1"/>
    <col min="11267" max="11267" width="9.375" style="170" customWidth="1"/>
    <col min="11268" max="11268" width="8.5" style="170" customWidth="1"/>
    <col min="11269" max="11269" width="13" style="170" customWidth="1"/>
    <col min="11270" max="11270" width="13.5" style="170" customWidth="1"/>
    <col min="11271" max="11271" width="11.75" style="170" customWidth="1"/>
    <col min="11272" max="11272" width="13.625" style="170" customWidth="1"/>
    <col min="11273" max="11273" width="12.375" style="170" customWidth="1"/>
    <col min="11274" max="11274" width="36.875" style="170" customWidth="1"/>
    <col min="11275" max="11520" width="8.625" style="170"/>
    <col min="11521" max="11521" width="9.125" style="170" customWidth="1"/>
    <col min="11522" max="11522" width="14.375" style="170" customWidth="1"/>
    <col min="11523" max="11523" width="9.375" style="170" customWidth="1"/>
    <col min="11524" max="11524" width="8.5" style="170" customWidth="1"/>
    <col min="11525" max="11525" width="13" style="170" customWidth="1"/>
    <col min="11526" max="11526" width="13.5" style="170" customWidth="1"/>
    <col min="11527" max="11527" width="11.75" style="170" customWidth="1"/>
    <col min="11528" max="11528" width="13.625" style="170" customWidth="1"/>
    <col min="11529" max="11529" width="12.375" style="170" customWidth="1"/>
    <col min="11530" max="11530" width="36.875" style="170" customWidth="1"/>
    <col min="11531" max="11776" width="8.625" style="170"/>
    <col min="11777" max="11777" width="9.125" style="170" customWidth="1"/>
    <col min="11778" max="11778" width="14.375" style="170" customWidth="1"/>
    <col min="11779" max="11779" width="9.375" style="170" customWidth="1"/>
    <col min="11780" max="11780" width="8.5" style="170" customWidth="1"/>
    <col min="11781" max="11781" width="13" style="170" customWidth="1"/>
    <col min="11782" max="11782" width="13.5" style="170" customWidth="1"/>
    <col min="11783" max="11783" width="11.75" style="170" customWidth="1"/>
    <col min="11784" max="11784" width="13.625" style="170" customWidth="1"/>
    <col min="11785" max="11785" width="12.375" style="170" customWidth="1"/>
    <col min="11786" max="11786" width="36.875" style="170" customWidth="1"/>
    <col min="11787" max="12032" width="8.625" style="170"/>
    <col min="12033" max="12033" width="9.125" style="170" customWidth="1"/>
    <col min="12034" max="12034" width="14.375" style="170" customWidth="1"/>
    <col min="12035" max="12035" width="9.375" style="170" customWidth="1"/>
    <col min="12036" max="12036" width="8.5" style="170" customWidth="1"/>
    <col min="12037" max="12037" width="13" style="170" customWidth="1"/>
    <col min="12038" max="12038" width="13.5" style="170" customWidth="1"/>
    <col min="12039" max="12039" width="11.75" style="170" customWidth="1"/>
    <col min="12040" max="12040" width="13.625" style="170" customWidth="1"/>
    <col min="12041" max="12041" width="12.375" style="170" customWidth="1"/>
    <col min="12042" max="12042" width="36.875" style="170" customWidth="1"/>
    <col min="12043" max="12288" width="8.625" style="170"/>
    <col min="12289" max="12289" width="9.125" style="170" customWidth="1"/>
    <col min="12290" max="12290" width="14.375" style="170" customWidth="1"/>
    <col min="12291" max="12291" width="9.375" style="170" customWidth="1"/>
    <col min="12292" max="12292" width="8.5" style="170" customWidth="1"/>
    <col min="12293" max="12293" width="13" style="170" customWidth="1"/>
    <col min="12294" max="12294" width="13.5" style="170" customWidth="1"/>
    <col min="12295" max="12295" width="11.75" style="170" customWidth="1"/>
    <col min="12296" max="12296" width="13.625" style="170" customWidth="1"/>
    <col min="12297" max="12297" width="12.375" style="170" customWidth="1"/>
    <col min="12298" max="12298" width="36.875" style="170" customWidth="1"/>
    <col min="12299" max="12544" width="8.625" style="170"/>
    <col min="12545" max="12545" width="9.125" style="170" customWidth="1"/>
    <col min="12546" max="12546" width="14.375" style="170" customWidth="1"/>
    <col min="12547" max="12547" width="9.375" style="170" customWidth="1"/>
    <col min="12548" max="12548" width="8.5" style="170" customWidth="1"/>
    <col min="12549" max="12549" width="13" style="170" customWidth="1"/>
    <col min="12550" max="12550" width="13.5" style="170" customWidth="1"/>
    <col min="12551" max="12551" width="11.75" style="170" customWidth="1"/>
    <col min="12552" max="12552" width="13.625" style="170" customWidth="1"/>
    <col min="12553" max="12553" width="12.375" style="170" customWidth="1"/>
    <col min="12554" max="12554" width="36.875" style="170" customWidth="1"/>
    <col min="12555" max="12800" width="8.625" style="170"/>
    <col min="12801" max="12801" width="9.125" style="170" customWidth="1"/>
    <col min="12802" max="12802" width="14.375" style="170" customWidth="1"/>
    <col min="12803" max="12803" width="9.375" style="170" customWidth="1"/>
    <col min="12804" max="12804" width="8.5" style="170" customWidth="1"/>
    <col min="12805" max="12805" width="13" style="170" customWidth="1"/>
    <col min="12806" max="12806" width="13.5" style="170" customWidth="1"/>
    <col min="12807" max="12807" width="11.75" style="170" customWidth="1"/>
    <col min="12808" max="12808" width="13.625" style="170" customWidth="1"/>
    <col min="12809" max="12809" width="12.375" style="170" customWidth="1"/>
    <col min="12810" max="12810" width="36.875" style="170" customWidth="1"/>
    <col min="12811" max="13056" width="8.625" style="170"/>
    <col min="13057" max="13057" width="9.125" style="170" customWidth="1"/>
    <col min="13058" max="13058" width="14.375" style="170" customWidth="1"/>
    <col min="13059" max="13059" width="9.375" style="170" customWidth="1"/>
    <col min="13060" max="13060" width="8.5" style="170" customWidth="1"/>
    <col min="13061" max="13061" width="13" style="170" customWidth="1"/>
    <col min="13062" max="13062" width="13.5" style="170" customWidth="1"/>
    <col min="13063" max="13063" width="11.75" style="170" customWidth="1"/>
    <col min="13064" max="13064" width="13.625" style="170" customWidth="1"/>
    <col min="13065" max="13065" width="12.375" style="170" customWidth="1"/>
    <col min="13066" max="13066" width="36.875" style="170" customWidth="1"/>
    <col min="13067" max="13312" width="8.625" style="170"/>
    <col min="13313" max="13313" width="9.125" style="170" customWidth="1"/>
    <col min="13314" max="13314" width="14.375" style="170" customWidth="1"/>
    <col min="13315" max="13315" width="9.375" style="170" customWidth="1"/>
    <col min="13316" max="13316" width="8.5" style="170" customWidth="1"/>
    <col min="13317" max="13317" width="13" style="170" customWidth="1"/>
    <col min="13318" max="13318" width="13.5" style="170" customWidth="1"/>
    <col min="13319" max="13319" width="11.75" style="170" customWidth="1"/>
    <col min="13320" max="13320" width="13.625" style="170" customWidth="1"/>
    <col min="13321" max="13321" width="12.375" style="170" customWidth="1"/>
    <col min="13322" max="13322" width="36.875" style="170" customWidth="1"/>
    <col min="13323" max="13568" width="8.625" style="170"/>
    <col min="13569" max="13569" width="9.125" style="170" customWidth="1"/>
    <col min="13570" max="13570" width="14.375" style="170" customWidth="1"/>
    <col min="13571" max="13571" width="9.375" style="170" customWidth="1"/>
    <col min="13572" max="13572" width="8.5" style="170" customWidth="1"/>
    <col min="13573" max="13573" width="13" style="170" customWidth="1"/>
    <col min="13574" max="13574" width="13.5" style="170" customWidth="1"/>
    <col min="13575" max="13575" width="11.75" style="170" customWidth="1"/>
    <col min="13576" max="13576" width="13.625" style="170" customWidth="1"/>
    <col min="13577" max="13577" width="12.375" style="170" customWidth="1"/>
    <col min="13578" max="13578" width="36.875" style="170" customWidth="1"/>
    <col min="13579" max="13824" width="8.625" style="170"/>
    <col min="13825" max="13825" width="9.125" style="170" customWidth="1"/>
    <col min="13826" max="13826" width="14.375" style="170" customWidth="1"/>
    <col min="13827" max="13827" width="9.375" style="170" customWidth="1"/>
    <col min="13828" max="13828" width="8.5" style="170" customWidth="1"/>
    <col min="13829" max="13829" width="13" style="170" customWidth="1"/>
    <col min="13830" max="13830" width="13.5" style="170" customWidth="1"/>
    <col min="13831" max="13831" width="11.75" style="170" customWidth="1"/>
    <col min="13832" max="13832" width="13.625" style="170" customWidth="1"/>
    <col min="13833" max="13833" width="12.375" style="170" customWidth="1"/>
    <col min="13834" max="13834" width="36.875" style="170" customWidth="1"/>
    <col min="13835" max="14080" width="8.625" style="170"/>
    <col min="14081" max="14081" width="9.125" style="170" customWidth="1"/>
    <col min="14082" max="14082" width="14.375" style="170" customWidth="1"/>
    <col min="14083" max="14083" width="9.375" style="170" customWidth="1"/>
    <col min="14084" max="14084" width="8.5" style="170" customWidth="1"/>
    <col min="14085" max="14085" width="13" style="170" customWidth="1"/>
    <col min="14086" max="14086" width="13.5" style="170" customWidth="1"/>
    <col min="14087" max="14087" width="11.75" style="170" customWidth="1"/>
    <col min="14088" max="14088" width="13.625" style="170" customWidth="1"/>
    <col min="14089" max="14089" width="12.375" style="170" customWidth="1"/>
    <col min="14090" max="14090" width="36.875" style="170" customWidth="1"/>
    <col min="14091" max="14336" width="8.625" style="170"/>
    <col min="14337" max="14337" width="9.125" style="170" customWidth="1"/>
    <col min="14338" max="14338" width="14.375" style="170" customWidth="1"/>
    <col min="14339" max="14339" width="9.375" style="170" customWidth="1"/>
    <col min="14340" max="14340" width="8.5" style="170" customWidth="1"/>
    <col min="14341" max="14341" width="13" style="170" customWidth="1"/>
    <col min="14342" max="14342" width="13.5" style="170" customWidth="1"/>
    <col min="14343" max="14343" width="11.75" style="170" customWidth="1"/>
    <col min="14344" max="14344" width="13.625" style="170" customWidth="1"/>
    <col min="14345" max="14345" width="12.375" style="170" customWidth="1"/>
    <col min="14346" max="14346" width="36.875" style="170" customWidth="1"/>
    <col min="14347" max="14592" width="8.625" style="170"/>
    <col min="14593" max="14593" width="9.125" style="170" customWidth="1"/>
    <col min="14594" max="14594" width="14.375" style="170" customWidth="1"/>
    <col min="14595" max="14595" width="9.375" style="170" customWidth="1"/>
    <col min="14596" max="14596" width="8.5" style="170" customWidth="1"/>
    <col min="14597" max="14597" width="13" style="170" customWidth="1"/>
    <col min="14598" max="14598" width="13.5" style="170" customWidth="1"/>
    <col min="14599" max="14599" width="11.75" style="170" customWidth="1"/>
    <col min="14600" max="14600" width="13.625" style="170" customWidth="1"/>
    <col min="14601" max="14601" width="12.375" style="170" customWidth="1"/>
    <col min="14602" max="14602" width="36.875" style="170" customWidth="1"/>
    <col min="14603" max="14848" width="8.625" style="170"/>
    <col min="14849" max="14849" width="9.125" style="170" customWidth="1"/>
    <col min="14850" max="14850" width="14.375" style="170" customWidth="1"/>
    <col min="14851" max="14851" width="9.375" style="170" customWidth="1"/>
    <col min="14852" max="14852" width="8.5" style="170" customWidth="1"/>
    <col min="14853" max="14853" width="13" style="170" customWidth="1"/>
    <col min="14854" max="14854" width="13.5" style="170" customWidth="1"/>
    <col min="14855" max="14855" width="11.75" style="170" customWidth="1"/>
    <col min="14856" max="14856" width="13.625" style="170" customWidth="1"/>
    <col min="14857" max="14857" width="12.375" style="170" customWidth="1"/>
    <col min="14858" max="14858" width="36.875" style="170" customWidth="1"/>
    <col min="14859" max="15104" width="8.625" style="170"/>
    <col min="15105" max="15105" width="9.125" style="170" customWidth="1"/>
    <col min="15106" max="15106" width="14.375" style="170" customWidth="1"/>
    <col min="15107" max="15107" width="9.375" style="170" customWidth="1"/>
    <col min="15108" max="15108" width="8.5" style="170" customWidth="1"/>
    <col min="15109" max="15109" width="13" style="170" customWidth="1"/>
    <col min="15110" max="15110" width="13.5" style="170" customWidth="1"/>
    <col min="15111" max="15111" width="11.75" style="170" customWidth="1"/>
    <col min="15112" max="15112" width="13.625" style="170" customWidth="1"/>
    <col min="15113" max="15113" width="12.375" style="170" customWidth="1"/>
    <col min="15114" max="15114" width="36.875" style="170" customWidth="1"/>
    <col min="15115" max="15360" width="8.625" style="170"/>
    <col min="15361" max="15361" width="9.125" style="170" customWidth="1"/>
    <col min="15362" max="15362" width="14.375" style="170" customWidth="1"/>
    <col min="15363" max="15363" width="9.375" style="170" customWidth="1"/>
    <col min="15364" max="15364" width="8.5" style="170" customWidth="1"/>
    <col min="15365" max="15365" width="13" style="170" customWidth="1"/>
    <col min="15366" max="15366" width="13.5" style="170" customWidth="1"/>
    <col min="15367" max="15367" width="11.75" style="170" customWidth="1"/>
    <col min="15368" max="15368" width="13.625" style="170" customWidth="1"/>
    <col min="15369" max="15369" width="12.375" style="170" customWidth="1"/>
    <col min="15370" max="15370" width="36.875" style="170" customWidth="1"/>
    <col min="15371" max="15616" width="8.625" style="170"/>
    <col min="15617" max="15617" width="9.125" style="170" customWidth="1"/>
    <col min="15618" max="15618" width="14.375" style="170" customWidth="1"/>
    <col min="15619" max="15619" width="9.375" style="170" customWidth="1"/>
    <col min="15620" max="15620" width="8.5" style="170" customWidth="1"/>
    <col min="15621" max="15621" width="13" style="170" customWidth="1"/>
    <col min="15622" max="15622" width="13.5" style="170" customWidth="1"/>
    <col min="15623" max="15623" width="11.75" style="170" customWidth="1"/>
    <col min="15624" max="15624" width="13.625" style="170" customWidth="1"/>
    <col min="15625" max="15625" width="12.375" style="170" customWidth="1"/>
    <col min="15626" max="15626" width="36.875" style="170" customWidth="1"/>
    <col min="15627" max="15872" width="8.625" style="170"/>
    <col min="15873" max="15873" width="9.125" style="170" customWidth="1"/>
    <col min="15874" max="15874" width="14.375" style="170" customWidth="1"/>
    <col min="15875" max="15875" width="9.375" style="170" customWidth="1"/>
    <col min="15876" max="15876" width="8.5" style="170" customWidth="1"/>
    <col min="15877" max="15877" width="13" style="170" customWidth="1"/>
    <col min="15878" max="15878" width="13.5" style="170" customWidth="1"/>
    <col min="15879" max="15879" width="11.75" style="170" customWidth="1"/>
    <col min="15880" max="15880" width="13.625" style="170" customWidth="1"/>
    <col min="15881" max="15881" width="12.375" style="170" customWidth="1"/>
    <col min="15882" max="15882" width="36.875" style="170" customWidth="1"/>
    <col min="15883" max="16128" width="8.625" style="170"/>
    <col min="16129" max="16129" width="9.125" style="170" customWidth="1"/>
    <col min="16130" max="16130" width="14.375" style="170" customWidth="1"/>
    <col min="16131" max="16131" width="9.375" style="170" customWidth="1"/>
    <col min="16132" max="16132" width="8.5" style="170" customWidth="1"/>
    <col min="16133" max="16133" width="13" style="170" customWidth="1"/>
    <col min="16134" max="16134" width="13.5" style="170" customWidth="1"/>
    <col min="16135" max="16135" width="11.75" style="170" customWidth="1"/>
    <col min="16136" max="16136" width="13.625" style="170" customWidth="1"/>
    <col min="16137" max="16137" width="12.375" style="170" customWidth="1"/>
    <col min="16138" max="16138" width="36.875" style="170" customWidth="1"/>
    <col min="16139" max="16384" width="8.625" style="170"/>
  </cols>
  <sheetData>
    <row r="1" spans="1:12" ht="40.5" customHeight="1">
      <c r="A1" s="387" t="s">
        <v>1775</v>
      </c>
      <c r="B1" s="387"/>
      <c r="C1" s="387"/>
      <c r="D1" s="387"/>
      <c r="E1" s="387"/>
      <c r="F1" s="387"/>
      <c r="G1" s="387"/>
      <c r="H1" s="387"/>
      <c r="I1" s="387"/>
      <c r="J1" s="387"/>
    </row>
    <row r="2" spans="1:12" ht="18.75" customHeight="1">
      <c r="J2" s="174" t="s">
        <v>1584</v>
      </c>
    </row>
    <row r="3" spans="1:12" s="178" customFormat="1" ht="36" customHeight="1">
      <c r="A3" s="175" t="s">
        <v>1585</v>
      </c>
      <c r="B3" s="175" t="s">
        <v>1586</v>
      </c>
      <c r="C3" s="175" t="s">
        <v>1587</v>
      </c>
      <c r="D3" s="175" t="s">
        <v>1588</v>
      </c>
      <c r="E3" s="176" t="s">
        <v>1576</v>
      </c>
      <c r="F3" s="177" t="s">
        <v>1589</v>
      </c>
      <c r="G3" s="177" t="s">
        <v>1590</v>
      </c>
      <c r="H3" s="177" t="s">
        <v>1591</v>
      </c>
      <c r="I3" s="177" t="s">
        <v>1592</v>
      </c>
      <c r="J3" s="176" t="s">
        <v>1593</v>
      </c>
    </row>
    <row r="4" spans="1:12" s="268" customFormat="1" ht="26.25" customHeight="1">
      <c r="A4" s="312"/>
      <c r="B4" s="320"/>
      <c r="C4" s="320"/>
      <c r="D4" s="320"/>
      <c r="E4" s="303" t="s">
        <v>3399</v>
      </c>
      <c r="F4" s="262">
        <f>SUM(F5:F35)</f>
        <v>49111</v>
      </c>
      <c r="G4" s="262">
        <f>SUM(G5:G35)</f>
        <v>80347.399999999994</v>
      </c>
      <c r="H4" s="263">
        <f>SUM(H5:H35)</f>
        <v>31236.400000000001</v>
      </c>
      <c r="I4" s="262"/>
      <c r="J4" s="267"/>
    </row>
    <row r="5" spans="1:12" s="266" customFormat="1" ht="27">
      <c r="A5" s="257">
        <v>607001</v>
      </c>
      <c r="B5" s="207" t="s">
        <v>1610</v>
      </c>
      <c r="C5" s="257">
        <v>2010302</v>
      </c>
      <c r="D5" s="257" t="s">
        <v>159</v>
      </c>
      <c r="E5" s="161" t="s">
        <v>1611</v>
      </c>
      <c r="F5" s="262">
        <v>70</v>
      </c>
      <c r="G5" s="262">
        <v>60</v>
      </c>
      <c r="H5" s="263">
        <f>G5-F5</f>
        <v>-10</v>
      </c>
      <c r="I5" s="262"/>
      <c r="J5" s="161"/>
      <c r="K5" s="264"/>
      <c r="L5" s="265"/>
    </row>
    <row r="6" spans="1:12" s="266" customFormat="1" ht="27">
      <c r="A6" s="257">
        <v>607001</v>
      </c>
      <c r="B6" s="207" t="s">
        <v>1610</v>
      </c>
      <c r="C6" s="257">
        <v>2011308</v>
      </c>
      <c r="D6" s="257" t="s">
        <v>159</v>
      </c>
      <c r="E6" s="161" t="s">
        <v>1612</v>
      </c>
      <c r="F6" s="262">
        <v>130</v>
      </c>
      <c r="G6" s="262">
        <v>210</v>
      </c>
      <c r="H6" s="263">
        <f t="shared" ref="H6:H35" si="0">G6-F6</f>
        <v>80</v>
      </c>
      <c r="I6" s="262"/>
      <c r="J6" s="161" t="s">
        <v>1594</v>
      </c>
      <c r="K6" s="264"/>
      <c r="L6" s="265"/>
    </row>
    <row r="7" spans="1:12" s="266" customFormat="1" ht="27">
      <c r="A7" s="257">
        <v>607001</v>
      </c>
      <c r="B7" s="207" t="s">
        <v>1610</v>
      </c>
      <c r="C7" s="257">
        <v>2010399</v>
      </c>
      <c r="D7" s="257" t="s">
        <v>159</v>
      </c>
      <c r="E7" s="161" t="s">
        <v>1613</v>
      </c>
      <c r="F7" s="262">
        <v>48</v>
      </c>
      <c r="G7" s="262">
        <v>18</v>
      </c>
      <c r="H7" s="263">
        <f t="shared" si="0"/>
        <v>-30</v>
      </c>
      <c r="I7" s="262"/>
      <c r="J7" s="161" t="s">
        <v>1595</v>
      </c>
      <c r="K7" s="264"/>
      <c r="L7" s="265"/>
    </row>
    <row r="8" spans="1:12" s="266" customFormat="1" ht="54">
      <c r="A8" s="257">
        <v>607001</v>
      </c>
      <c r="B8" s="207" t="s">
        <v>1610</v>
      </c>
      <c r="C8" s="257">
        <v>2010402</v>
      </c>
      <c r="D8" s="257" t="s">
        <v>159</v>
      </c>
      <c r="E8" s="161" t="s">
        <v>1614</v>
      </c>
      <c r="F8" s="262">
        <v>250</v>
      </c>
      <c r="G8" s="262">
        <v>5</v>
      </c>
      <c r="H8" s="263">
        <f t="shared" si="0"/>
        <v>-245</v>
      </c>
      <c r="I8" s="262"/>
      <c r="J8" s="161" t="s">
        <v>1596</v>
      </c>
      <c r="K8" s="264"/>
      <c r="L8" s="265"/>
    </row>
    <row r="9" spans="1:12" s="266" customFormat="1" ht="27">
      <c r="A9" s="257">
        <v>607001</v>
      </c>
      <c r="B9" s="207" t="s">
        <v>1610</v>
      </c>
      <c r="C9" s="257">
        <v>2010402</v>
      </c>
      <c r="D9" s="257" t="s">
        <v>159</v>
      </c>
      <c r="E9" s="161" t="s">
        <v>1615</v>
      </c>
      <c r="F9" s="262">
        <v>50</v>
      </c>
      <c r="G9" s="262">
        <v>40</v>
      </c>
      <c r="H9" s="263">
        <f t="shared" si="0"/>
        <v>-10</v>
      </c>
      <c r="I9" s="262"/>
      <c r="J9" s="161" t="s">
        <v>1595</v>
      </c>
      <c r="K9" s="264"/>
      <c r="L9" s="265"/>
    </row>
    <row r="10" spans="1:12" s="266" customFormat="1" ht="27">
      <c r="A10" s="257">
        <v>607001</v>
      </c>
      <c r="B10" s="207" t="s">
        <v>1610</v>
      </c>
      <c r="C10" s="257">
        <v>2010399</v>
      </c>
      <c r="D10" s="257" t="s">
        <v>159</v>
      </c>
      <c r="E10" s="161" t="s">
        <v>1616</v>
      </c>
      <c r="F10" s="262">
        <v>160</v>
      </c>
      <c r="G10" s="262">
        <v>60</v>
      </c>
      <c r="H10" s="263">
        <f t="shared" si="0"/>
        <v>-100</v>
      </c>
      <c r="I10" s="262"/>
      <c r="J10" s="161" t="s">
        <v>1597</v>
      </c>
      <c r="K10" s="264"/>
      <c r="L10" s="265"/>
    </row>
    <row r="11" spans="1:12" s="266" customFormat="1" ht="27">
      <c r="A11" s="257">
        <v>607001</v>
      </c>
      <c r="B11" s="207" t="s">
        <v>1610</v>
      </c>
      <c r="C11" s="257">
        <v>2100102</v>
      </c>
      <c r="D11" s="257" t="s">
        <v>159</v>
      </c>
      <c r="E11" s="161" t="s">
        <v>1617</v>
      </c>
      <c r="F11" s="262">
        <v>50</v>
      </c>
      <c r="G11" s="262">
        <v>30</v>
      </c>
      <c r="H11" s="263">
        <f t="shared" si="0"/>
        <v>-20</v>
      </c>
      <c r="I11" s="262"/>
      <c r="J11" s="161" t="s">
        <v>1598</v>
      </c>
      <c r="K11" s="264"/>
      <c r="L11" s="265"/>
    </row>
    <row r="12" spans="1:12" s="266" customFormat="1" ht="54">
      <c r="A12" s="257">
        <v>607001</v>
      </c>
      <c r="B12" s="207" t="s">
        <v>1610</v>
      </c>
      <c r="C12" s="257">
        <v>2110203</v>
      </c>
      <c r="D12" s="257" t="s">
        <v>159</v>
      </c>
      <c r="E12" s="161" t="s">
        <v>1618</v>
      </c>
      <c r="F12" s="262">
        <v>75</v>
      </c>
      <c r="G12" s="262">
        <v>60</v>
      </c>
      <c r="H12" s="263">
        <f t="shared" si="0"/>
        <v>-15</v>
      </c>
      <c r="I12" s="262"/>
      <c r="J12" s="161" t="s">
        <v>1599</v>
      </c>
      <c r="K12" s="264"/>
      <c r="L12" s="265"/>
    </row>
    <row r="13" spans="1:12" s="266" customFormat="1" ht="27">
      <c r="A13" s="257">
        <v>607001</v>
      </c>
      <c r="B13" s="207" t="s">
        <v>1610</v>
      </c>
      <c r="C13" s="257">
        <v>2200102</v>
      </c>
      <c r="D13" s="257" t="s">
        <v>159</v>
      </c>
      <c r="E13" s="161" t="s">
        <v>1619</v>
      </c>
      <c r="F13" s="262">
        <v>4</v>
      </c>
      <c r="G13" s="262">
        <v>0</v>
      </c>
      <c r="H13" s="263">
        <f t="shared" si="0"/>
        <v>-4</v>
      </c>
      <c r="I13" s="262"/>
      <c r="J13" s="161" t="s">
        <v>1600</v>
      </c>
      <c r="K13" s="264"/>
      <c r="L13" s="265"/>
    </row>
    <row r="14" spans="1:12" s="266" customFormat="1" ht="27">
      <c r="A14" s="257">
        <v>607001</v>
      </c>
      <c r="B14" s="207" t="s">
        <v>1610</v>
      </c>
      <c r="C14" s="257">
        <v>2200102</v>
      </c>
      <c r="D14" s="257" t="s">
        <v>159</v>
      </c>
      <c r="E14" s="161" t="s">
        <v>1620</v>
      </c>
      <c r="F14" s="262">
        <v>37</v>
      </c>
      <c r="G14" s="262">
        <v>12</v>
      </c>
      <c r="H14" s="263">
        <f t="shared" si="0"/>
        <v>-25</v>
      </c>
      <c r="I14" s="262"/>
      <c r="J14" s="161" t="s">
        <v>1601</v>
      </c>
      <c r="K14" s="264"/>
      <c r="L14" s="265"/>
    </row>
    <row r="15" spans="1:12" s="266" customFormat="1" ht="27">
      <c r="A15" s="257">
        <v>607001</v>
      </c>
      <c r="B15" s="207" t="s">
        <v>1610</v>
      </c>
      <c r="C15" s="257">
        <v>2200104</v>
      </c>
      <c r="D15" s="257" t="s">
        <v>159</v>
      </c>
      <c r="E15" s="161" t="s">
        <v>1621</v>
      </c>
      <c r="F15" s="262">
        <v>500</v>
      </c>
      <c r="G15" s="262">
        <v>0</v>
      </c>
      <c r="H15" s="263">
        <f t="shared" si="0"/>
        <v>-500</v>
      </c>
      <c r="I15" s="262"/>
      <c r="J15" s="161"/>
      <c r="K15" s="264"/>
      <c r="L15" s="265"/>
    </row>
    <row r="16" spans="1:12" s="266" customFormat="1" ht="27">
      <c r="A16" s="257">
        <v>607001</v>
      </c>
      <c r="B16" s="207" t="s">
        <v>1610</v>
      </c>
      <c r="C16" s="257">
        <v>2010602</v>
      </c>
      <c r="D16" s="257" t="s">
        <v>159</v>
      </c>
      <c r="E16" s="161" t="s">
        <v>1622</v>
      </c>
      <c r="F16" s="262">
        <v>230</v>
      </c>
      <c r="G16" s="262">
        <v>36</v>
      </c>
      <c r="H16" s="263">
        <f t="shared" si="0"/>
        <v>-194</v>
      </c>
      <c r="I16" s="262"/>
      <c r="J16" s="161" t="s">
        <v>1601</v>
      </c>
      <c r="K16" s="264"/>
      <c r="L16" s="265"/>
    </row>
    <row r="17" spans="1:12" s="266" customFormat="1" ht="27">
      <c r="A17" s="257">
        <v>607001</v>
      </c>
      <c r="B17" s="207" t="s">
        <v>1610</v>
      </c>
      <c r="C17" s="257">
        <v>2010602</v>
      </c>
      <c r="D17" s="257" t="s">
        <v>159</v>
      </c>
      <c r="E17" s="161" t="s">
        <v>1623</v>
      </c>
      <c r="F17" s="262">
        <v>30</v>
      </c>
      <c r="G17" s="262">
        <v>27</v>
      </c>
      <c r="H17" s="263">
        <f t="shared" si="0"/>
        <v>-3</v>
      </c>
      <c r="I17" s="262"/>
      <c r="J17" s="161" t="s">
        <v>1602</v>
      </c>
      <c r="K17" s="264"/>
      <c r="L17" s="265"/>
    </row>
    <row r="18" spans="1:12" s="266" customFormat="1" ht="27">
      <c r="A18" s="257">
        <v>607001</v>
      </c>
      <c r="B18" s="207" t="s">
        <v>1610</v>
      </c>
      <c r="C18" s="257">
        <v>2011308</v>
      </c>
      <c r="D18" s="257" t="s">
        <v>159</v>
      </c>
      <c r="E18" s="161" t="s">
        <v>1624</v>
      </c>
      <c r="F18" s="262">
        <v>230</v>
      </c>
      <c r="G18" s="262">
        <v>30</v>
      </c>
      <c r="H18" s="263">
        <f t="shared" si="0"/>
        <v>-200</v>
      </c>
      <c r="I18" s="262"/>
      <c r="J18" s="161" t="s">
        <v>1603</v>
      </c>
      <c r="K18" s="264"/>
      <c r="L18" s="265"/>
    </row>
    <row r="19" spans="1:12" s="266" customFormat="1" ht="27">
      <c r="A19" s="257">
        <v>607001</v>
      </c>
      <c r="B19" s="207" t="s">
        <v>1610</v>
      </c>
      <c r="C19" s="257">
        <v>2150602</v>
      </c>
      <c r="D19" s="257" t="s">
        <v>159</v>
      </c>
      <c r="E19" s="161" t="s">
        <v>1625</v>
      </c>
      <c r="F19" s="262">
        <v>40</v>
      </c>
      <c r="G19" s="262">
        <v>20</v>
      </c>
      <c r="H19" s="263">
        <f t="shared" si="0"/>
        <v>-20</v>
      </c>
      <c r="I19" s="262"/>
      <c r="J19" s="161" t="s">
        <v>1602</v>
      </c>
      <c r="K19" s="264"/>
      <c r="L19" s="265"/>
    </row>
    <row r="20" spans="1:12" s="266" customFormat="1" ht="27">
      <c r="A20" s="257">
        <v>607001</v>
      </c>
      <c r="B20" s="207" t="s">
        <v>1610</v>
      </c>
      <c r="C20" s="257">
        <v>2010399</v>
      </c>
      <c r="D20" s="257" t="s">
        <v>159</v>
      </c>
      <c r="E20" s="161" t="s">
        <v>1626</v>
      </c>
      <c r="F20" s="262">
        <v>100</v>
      </c>
      <c r="G20" s="262">
        <v>36</v>
      </c>
      <c r="H20" s="263">
        <f t="shared" si="0"/>
        <v>-64</v>
      </c>
      <c r="I20" s="262"/>
      <c r="J20" s="161" t="s">
        <v>1604</v>
      </c>
      <c r="K20" s="264"/>
      <c r="L20" s="265"/>
    </row>
    <row r="21" spans="1:12" s="266" customFormat="1" ht="27">
      <c r="A21" s="257">
        <v>607001</v>
      </c>
      <c r="B21" s="207" t="s">
        <v>1610</v>
      </c>
      <c r="C21" s="257">
        <v>2011002</v>
      </c>
      <c r="D21" s="257" t="s">
        <v>159</v>
      </c>
      <c r="E21" s="161" t="s">
        <v>1627</v>
      </c>
      <c r="F21" s="262">
        <v>269</v>
      </c>
      <c r="G21" s="262">
        <v>140</v>
      </c>
      <c r="H21" s="263">
        <f t="shared" si="0"/>
        <v>-129</v>
      </c>
      <c r="I21" s="262"/>
      <c r="J21" s="161" t="s">
        <v>1605</v>
      </c>
      <c r="K21" s="264"/>
      <c r="L21" s="265"/>
    </row>
    <row r="22" spans="1:12" s="266" customFormat="1" ht="27">
      <c r="A22" s="257">
        <v>607001</v>
      </c>
      <c r="B22" s="207" t="s">
        <v>1610</v>
      </c>
      <c r="C22" s="257">
        <v>2011099</v>
      </c>
      <c r="D22" s="257" t="s">
        <v>159</v>
      </c>
      <c r="E22" s="161" t="s">
        <v>1628</v>
      </c>
      <c r="F22" s="262">
        <v>55</v>
      </c>
      <c r="G22" s="262">
        <v>35</v>
      </c>
      <c r="H22" s="263">
        <f t="shared" si="0"/>
        <v>-20</v>
      </c>
      <c r="I22" s="262"/>
      <c r="J22" s="161" t="s">
        <v>1606</v>
      </c>
      <c r="K22" s="264"/>
      <c r="L22" s="265"/>
    </row>
    <row r="23" spans="1:12" s="266" customFormat="1" ht="27">
      <c r="A23" s="257">
        <v>607001</v>
      </c>
      <c r="B23" s="207" t="s">
        <v>1610</v>
      </c>
      <c r="C23" s="257">
        <v>2011002</v>
      </c>
      <c r="D23" s="257" t="s">
        <v>159</v>
      </c>
      <c r="E23" s="161" t="s">
        <v>1629</v>
      </c>
      <c r="F23" s="262">
        <v>25</v>
      </c>
      <c r="G23" s="262">
        <v>10</v>
      </c>
      <c r="H23" s="263">
        <f t="shared" si="0"/>
        <v>-15</v>
      </c>
      <c r="I23" s="262"/>
      <c r="J23" s="161" t="s">
        <v>1595</v>
      </c>
      <c r="K23" s="264"/>
      <c r="L23" s="265"/>
    </row>
    <row r="24" spans="1:12" s="266" customFormat="1" ht="27">
      <c r="A24" s="257">
        <v>607001</v>
      </c>
      <c r="B24" s="207" t="s">
        <v>1610</v>
      </c>
      <c r="C24" s="257">
        <v>2050899</v>
      </c>
      <c r="D24" s="257" t="s">
        <v>159</v>
      </c>
      <c r="E24" s="161" t="s">
        <v>1630</v>
      </c>
      <c r="F24" s="262">
        <v>230</v>
      </c>
      <c r="G24" s="262">
        <v>80</v>
      </c>
      <c r="H24" s="263">
        <f t="shared" si="0"/>
        <v>-150</v>
      </c>
      <c r="I24" s="262"/>
      <c r="J24" s="161" t="s">
        <v>1607</v>
      </c>
      <c r="K24" s="264"/>
      <c r="L24" s="265"/>
    </row>
    <row r="25" spans="1:12" s="266" customFormat="1" ht="27">
      <c r="A25" s="257">
        <v>607001</v>
      </c>
      <c r="B25" s="207" t="s">
        <v>1610</v>
      </c>
      <c r="C25" s="257">
        <v>2010399</v>
      </c>
      <c r="D25" s="257" t="s">
        <v>159</v>
      </c>
      <c r="E25" s="161" t="s">
        <v>1631</v>
      </c>
      <c r="F25" s="262">
        <v>100</v>
      </c>
      <c r="G25" s="262">
        <v>60</v>
      </c>
      <c r="H25" s="263">
        <f t="shared" si="0"/>
        <v>-40</v>
      </c>
      <c r="I25" s="262"/>
      <c r="J25" s="161"/>
      <c r="K25" s="264"/>
      <c r="L25" s="265"/>
    </row>
    <row r="26" spans="1:12" s="266" customFormat="1" ht="27">
      <c r="A26" s="257">
        <v>607001</v>
      </c>
      <c r="B26" s="207" t="s">
        <v>1610</v>
      </c>
      <c r="C26" s="257">
        <v>2010402</v>
      </c>
      <c r="D26" s="257" t="s">
        <v>159</v>
      </c>
      <c r="E26" s="298" t="s">
        <v>3400</v>
      </c>
      <c r="F26" s="262">
        <v>180</v>
      </c>
      <c r="G26" s="262">
        <v>184</v>
      </c>
      <c r="H26" s="263">
        <f t="shared" si="0"/>
        <v>4</v>
      </c>
      <c r="I26" s="262"/>
      <c r="J26" s="161"/>
      <c r="K26" s="264"/>
      <c r="L26" s="265"/>
    </row>
    <row r="27" spans="1:12" s="266" customFormat="1" ht="27">
      <c r="A27" s="257">
        <v>607001</v>
      </c>
      <c r="B27" s="207" t="s">
        <v>1610</v>
      </c>
      <c r="C27" s="257">
        <v>2120399</v>
      </c>
      <c r="D27" s="257" t="s">
        <v>158</v>
      </c>
      <c r="E27" s="161" t="s">
        <v>1797</v>
      </c>
      <c r="F27" s="262">
        <v>35000</v>
      </c>
      <c r="G27" s="262">
        <v>70000</v>
      </c>
      <c r="H27" s="263">
        <f t="shared" si="0"/>
        <v>35000</v>
      </c>
      <c r="I27" s="262"/>
      <c r="J27" s="161" t="s">
        <v>1964</v>
      </c>
      <c r="K27" s="264"/>
      <c r="L27" s="265"/>
    </row>
    <row r="28" spans="1:12" s="266" customFormat="1" ht="27">
      <c r="A28" s="257">
        <v>607001</v>
      </c>
      <c r="B28" s="207" t="s">
        <v>1610</v>
      </c>
      <c r="C28" s="257">
        <v>2120399</v>
      </c>
      <c r="D28" s="257" t="s">
        <v>158</v>
      </c>
      <c r="E28" s="161" t="s">
        <v>1798</v>
      </c>
      <c r="F28" s="262">
        <v>11000</v>
      </c>
      <c r="G28" s="262">
        <v>9000</v>
      </c>
      <c r="H28" s="263">
        <f t="shared" si="0"/>
        <v>-2000</v>
      </c>
      <c r="I28" s="262"/>
      <c r="J28" s="161"/>
      <c r="K28" s="264"/>
      <c r="L28" s="265"/>
    </row>
    <row r="29" spans="1:12" s="266" customFormat="1" ht="27">
      <c r="A29" s="257">
        <v>607002</v>
      </c>
      <c r="B29" s="207" t="s">
        <v>1632</v>
      </c>
      <c r="C29" s="257">
        <v>2010303</v>
      </c>
      <c r="D29" s="257" t="s">
        <v>159</v>
      </c>
      <c r="E29" s="161" t="s">
        <v>1633</v>
      </c>
      <c r="F29" s="262">
        <v>15</v>
      </c>
      <c r="G29" s="262">
        <v>10</v>
      </c>
      <c r="H29" s="263">
        <f t="shared" si="0"/>
        <v>-5</v>
      </c>
      <c r="I29" s="262"/>
      <c r="J29" s="161"/>
      <c r="K29" s="264"/>
      <c r="L29" s="265"/>
    </row>
    <row r="30" spans="1:12" s="266" customFormat="1" ht="27">
      <c r="A30" s="257">
        <v>607002</v>
      </c>
      <c r="B30" s="207" t="s">
        <v>1632</v>
      </c>
      <c r="C30" s="257">
        <v>2010303</v>
      </c>
      <c r="D30" s="257" t="s">
        <v>159</v>
      </c>
      <c r="E30" s="161" t="s">
        <v>1634</v>
      </c>
      <c r="F30" s="262">
        <v>135</v>
      </c>
      <c r="G30" s="262">
        <v>125</v>
      </c>
      <c r="H30" s="263">
        <f t="shared" si="0"/>
        <v>-10</v>
      </c>
      <c r="I30" s="262"/>
      <c r="J30" s="161"/>
      <c r="K30" s="264"/>
      <c r="L30" s="265"/>
    </row>
    <row r="31" spans="1:12" s="266" customFormat="1" ht="27">
      <c r="A31" s="257">
        <v>607002</v>
      </c>
      <c r="B31" s="207" t="s">
        <v>1632</v>
      </c>
      <c r="C31" s="257">
        <v>2010350</v>
      </c>
      <c r="D31" s="257" t="s">
        <v>159</v>
      </c>
      <c r="E31" s="161" t="s">
        <v>1635</v>
      </c>
      <c r="F31" s="262">
        <v>23</v>
      </c>
      <c r="G31" s="262">
        <v>0</v>
      </c>
      <c r="H31" s="263">
        <f t="shared" si="0"/>
        <v>-23</v>
      </c>
      <c r="I31" s="262"/>
      <c r="J31" s="161"/>
      <c r="K31" s="264"/>
      <c r="L31" s="265"/>
    </row>
    <row r="32" spans="1:12" s="266" customFormat="1" ht="27">
      <c r="A32" s="257">
        <v>607002</v>
      </c>
      <c r="B32" s="207" t="s">
        <v>1632</v>
      </c>
      <c r="C32" s="257">
        <v>2010399</v>
      </c>
      <c r="D32" s="257" t="s">
        <v>159</v>
      </c>
      <c r="E32" s="161" t="s">
        <v>1636</v>
      </c>
      <c r="F32" s="262">
        <v>75</v>
      </c>
      <c r="G32" s="262">
        <v>0</v>
      </c>
      <c r="H32" s="263">
        <f t="shared" si="0"/>
        <v>-75</v>
      </c>
      <c r="I32" s="262"/>
      <c r="J32" s="161" t="s">
        <v>1608</v>
      </c>
      <c r="K32" s="264"/>
      <c r="L32" s="265"/>
    </row>
    <row r="33" spans="1:12" s="266" customFormat="1" ht="54">
      <c r="A33" s="257">
        <v>607002</v>
      </c>
      <c r="B33" s="207" t="s">
        <v>1632</v>
      </c>
      <c r="C33" s="257">
        <v>2010399</v>
      </c>
      <c r="D33" s="257" t="s">
        <v>159</v>
      </c>
      <c r="E33" s="161" t="s">
        <v>1637</v>
      </c>
      <c r="F33" s="262">
        <v>0</v>
      </c>
      <c r="G33" s="262">
        <v>13.4</v>
      </c>
      <c r="H33" s="263">
        <f t="shared" si="0"/>
        <v>13.4</v>
      </c>
      <c r="I33" s="262"/>
      <c r="J33" s="161" t="s">
        <v>1609</v>
      </c>
      <c r="K33" s="264"/>
      <c r="L33" s="265"/>
    </row>
    <row r="34" spans="1:12" s="266" customFormat="1" ht="27">
      <c r="A34" s="257">
        <v>607002</v>
      </c>
      <c r="B34" s="207" t="s">
        <v>1632</v>
      </c>
      <c r="C34" s="257">
        <v>2010399</v>
      </c>
      <c r="D34" s="257" t="s">
        <v>159</v>
      </c>
      <c r="E34" s="161" t="s">
        <v>1638</v>
      </c>
      <c r="F34" s="262">
        <v>0</v>
      </c>
      <c r="G34" s="262">
        <v>27</v>
      </c>
      <c r="H34" s="263">
        <f t="shared" si="0"/>
        <v>27</v>
      </c>
      <c r="I34" s="262"/>
      <c r="J34" s="161"/>
      <c r="K34" s="264"/>
      <c r="L34" s="265"/>
    </row>
    <row r="35" spans="1:12" s="266" customFormat="1" ht="27">
      <c r="A35" s="257">
        <v>607002</v>
      </c>
      <c r="B35" s="207" t="s">
        <v>1632</v>
      </c>
      <c r="C35" s="257">
        <v>2010399</v>
      </c>
      <c r="D35" s="257" t="s">
        <v>159</v>
      </c>
      <c r="E35" s="161" t="s">
        <v>1639</v>
      </c>
      <c r="F35" s="262">
        <v>0</v>
      </c>
      <c r="G35" s="262">
        <v>19</v>
      </c>
      <c r="H35" s="263">
        <f t="shared" si="0"/>
        <v>19</v>
      </c>
      <c r="I35" s="262"/>
      <c r="J35" s="161"/>
      <c r="K35" s="264"/>
      <c r="L35" s="265"/>
    </row>
    <row r="36" spans="1:12" ht="26.25" customHeight="1">
      <c r="A36" s="204"/>
    </row>
    <row r="37" spans="1:12" ht="26.25" customHeight="1">
      <c r="A37" s="204"/>
    </row>
  </sheetData>
  <mergeCells count="1">
    <mergeCell ref="A1:J1"/>
  </mergeCells>
  <phoneticPr fontId="3" type="noConversion"/>
  <dataValidations count="1">
    <dataValidation type="list" allowBlank="1" showInputMessage="1" showErrorMessage="1" sqref="WVL983046:WVL983075 WLP983046:WLP983075 WBT983046:WBT983075 VRX983046:VRX983075 VIB983046:VIB983075 UYF983046:UYF983075 UOJ983046:UOJ983075 UEN983046:UEN983075 TUR983046:TUR983075 TKV983046:TKV983075 TAZ983046:TAZ983075 SRD983046:SRD983075 SHH983046:SHH983075 RXL983046:RXL983075 RNP983046:RNP983075 RDT983046:RDT983075 QTX983046:QTX983075 QKB983046:QKB983075 QAF983046:QAF983075 PQJ983046:PQJ983075 PGN983046:PGN983075 OWR983046:OWR983075 OMV983046:OMV983075 OCZ983046:OCZ983075 NTD983046:NTD983075 NJH983046:NJH983075 MZL983046:MZL983075 MPP983046:MPP983075 MFT983046:MFT983075 LVX983046:LVX983075 LMB983046:LMB983075 LCF983046:LCF983075 KSJ983046:KSJ983075 KIN983046:KIN983075 JYR983046:JYR983075 JOV983046:JOV983075 JEZ983046:JEZ983075 IVD983046:IVD983075 ILH983046:ILH983075 IBL983046:IBL983075 HRP983046:HRP983075 HHT983046:HHT983075 GXX983046:GXX983075 GOB983046:GOB983075 GEF983046:GEF983075 FUJ983046:FUJ983075 FKN983046:FKN983075 FAR983046:FAR983075 EQV983046:EQV983075 EGZ983046:EGZ983075 DXD983046:DXD983075 DNH983046:DNH983075 DDL983046:DDL983075 CTP983046:CTP983075 CJT983046:CJT983075 BZX983046:BZX983075 BQB983046:BQB983075 BGF983046:BGF983075 AWJ983046:AWJ983075 AMN983046:AMN983075 ACR983046:ACR983075 SV983046:SV983075 IZ983046:IZ983075 D983046:D983075 WVL917510:WVL917539 WLP917510:WLP917539 WBT917510:WBT917539 VRX917510:VRX917539 VIB917510:VIB917539 UYF917510:UYF917539 UOJ917510:UOJ917539 UEN917510:UEN917539 TUR917510:TUR917539 TKV917510:TKV917539 TAZ917510:TAZ917539 SRD917510:SRD917539 SHH917510:SHH917539 RXL917510:RXL917539 RNP917510:RNP917539 RDT917510:RDT917539 QTX917510:QTX917539 QKB917510:QKB917539 QAF917510:QAF917539 PQJ917510:PQJ917539 PGN917510:PGN917539 OWR917510:OWR917539 OMV917510:OMV917539 OCZ917510:OCZ917539 NTD917510:NTD917539 NJH917510:NJH917539 MZL917510:MZL917539 MPP917510:MPP917539 MFT917510:MFT917539 LVX917510:LVX917539 LMB917510:LMB917539 LCF917510:LCF917539 KSJ917510:KSJ917539 KIN917510:KIN917539 JYR917510:JYR917539 JOV917510:JOV917539 JEZ917510:JEZ917539 IVD917510:IVD917539 ILH917510:ILH917539 IBL917510:IBL917539 HRP917510:HRP917539 HHT917510:HHT917539 GXX917510:GXX917539 GOB917510:GOB917539 GEF917510:GEF917539 FUJ917510:FUJ917539 FKN917510:FKN917539 FAR917510:FAR917539 EQV917510:EQV917539 EGZ917510:EGZ917539 DXD917510:DXD917539 DNH917510:DNH917539 DDL917510:DDL917539 CTP917510:CTP917539 CJT917510:CJT917539 BZX917510:BZX917539 BQB917510:BQB917539 BGF917510:BGF917539 AWJ917510:AWJ917539 AMN917510:AMN917539 ACR917510:ACR917539 SV917510:SV917539 IZ917510:IZ917539 D917510:D917539 WVL851974:WVL852003 WLP851974:WLP852003 WBT851974:WBT852003 VRX851974:VRX852003 VIB851974:VIB852003 UYF851974:UYF852003 UOJ851974:UOJ852003 UEN851974:UEN852003 TUR851974:TUR852003 TKV851974:TKV852003 TAZ851974:TAZ852003 SRD851974:SRD852003 SHH851974:SHH852003 RXL851974:RXL852003 RNP851974:RNP852003 RDT851974:RDT852003 QTX851974:QTX852003 QKB851974:QKB852003 QAF851974:QAF852003 PQJ851974:PQJ852003 PGN851974:PGN852003 OWR851974:OWR852003 OMV851974:OMV852003 OCZ851974:OCZ852003 NTD851974:NTD852003 NJH851974:NJH852003 MZL851974:MZL852003 MPP851974:MPP852003 MFT851974:MFT852003 LVX851974:LVX852003 LMB851974:LMB852003 LCF851974:LCF852003 KSJ851974:KSJ852003 KIN851974:KIN852003 JYR851974:JYR852003 JOV851974:JOV852003 JEZ851974:JEZ852003 IVD851974:IVD852003 ILH851974:ILH852003 IBL851974:IBL852003 HRP851974:HRP852003 HHT851974:HHT852003 GXX851974:GXX852003 GOB851974:GOB852003 GEF851974:GEF852003 FUJ851974:FUJ852003 FKN851974:FKN852003 FAR851974:FAR852003 EQV851974:EQV852003 EGZ851974:EGZ852003 DXD851974:DXD852003 DNH851974:DNH852003 DDL851974:DDL852003 CTP851974:CTP852003 CJT851974:CJT852003 BZX851974:BZX852003 BQB851974:BQB852003 BGF851974:BGF852003 AWJ851974:AWJ852003 AMN851974:AMN852003 ACR851974:ACR852003 SV851974:SV852003 IZ851974:IZ852003 D851974:D852003 WVL786438:WVL786467 WLP786438:WLP786467 WBT786438:WBT786467 VRX786438:VRX786467 VIB786438:VIB786467 UYF786438:UYF786467 UOJ786438:UOJ786467 UEN786438:UEN786467 TUR786438:TUR786467 TKV786438:TKV786467 TAZ786438:TAZ786467 SRD786438:SRD786467 SHH786438:SHH786467 RXL786438:RXL786467 RNP786438:RNP786467 RDT786438:RDT786467 QTX786438:QTX786467 QKB786438:QKB786467 QAF786438:QAF786467 PQJ786438:PQJ786467 PGN786438:PGN786467 OWR786438:OWR786467 OMV786438:OMV786467 OCZ786438:OCZ786467 NTD786438:NTD786467 NJH786438:NJH786467 MZL786438:MZL786467 MPP786438:MPP786467 MFT786438:MFT786467 LVX786438:LVX786467 LMB786438:LMB786467 LCF786438:LCF786467 KSJ786438:KSJ786467 KIN786438:KIN786467 JYR786438:JYR786467 JOV786438:JOV786467 JEZ786438:JEZ786467 IVD786438:IVD786467 ILH786438:ILH786467 IBL786438:IBL786467 HRP786438:HRP786467 HHT786438:HHT786467 GXX786438:GXX786467 GOB786438:GOB786467 GEF786438:GEF786467 FUJ786438:FUJ786467 FKN786438:FKN786467 FAR786438:FAR786467 EQV786438:EQV786467 EGZ786438:EGZ786467 DXD786438:DXD786467 DNH786438:DNH786467 DDL786438:DDL786467 CTP786438:CTP786467 CJT786438:CJT786467 BZX786438:BZX786467 BQB786438:BQB786467 BGF786438:BGF786467 AWJ786438:AWJ786467 AMN786438:AMN786467 ACR786438:ACR786467 SV786438:SV786467 IZ786438:IZ786467 D786438:D786467 WVL720902:WVL720931 WLP720902:WLP720931 WBT720902:WBT720931 VRX720902:VRX720931 VIB720902:VIB720931 UYF720902:UYF720931 UOJ720902:UOJ720931 UEN720902:UEN720931 TUR720902:TUR720931 TKV720902:TKV720931 TAZ720902:TAZ720931 SRD720902:SRD720931 SHH720902:SHH720931 RXL720902:RXL720931 RNP720902:RNP720931 RDT720902:RDT720931 QTX720902:QTX720931 QKB720902:QKB720931 QAF720902:QAF720931 PQJ720902:PQJ720931 PGN720902:PGN720931 OWR720902:OWR720931 OMV720902:OMV720931 OCZ720902:OCZ720931 NTD720902:NTD720931 NJH720902:NJH720931 MZL720902:MZL720931 MPP720902:MPP720931 MFT720902:MFT720931 LVX720902:LVX720931 LMB720902:LMB720931 LCF720902:LCF720931 KSJ720902:KSJ720931 KIN720902:KIN720931 JYR720902:JYR720931 JOV720902:JOV720931 JEZ720902:JEZ720931 IVD720902:IVD720931 ILH720902:ILH720931 IBL720902:IBL720931 HRP720902:HRP720931 HHT720902:HHT720931 GXX720902:GXX720931 GOB720902:GOB720931 GEF720902:GEF720931 FUJ720902:FUJ720931 FKN720902:FKN720931 FAR720902:FAR720931 EQV720902:EQV720931 EGZ720902:EGZ720931 DXD720902:DXD720931 DNH720902:DNH720931 DDL720902:DDL720931 CTP720902:CTP720931 CJT720902:CJT720931 BZX720902:BZX720931 BQB720902:BQB720931 BGF720902:BGF720931 AWJ720902:AWJ720931 AMN720902:AMN720931 ACR720902:ACR720931 SV720902:SV720931 IZ720902:IZ720931 D720902:D720931 WVL655366:WVL655395 WLP655366:WLP655395 WBT655366:WBT655395 VRX655366:VRX655395 VIB655366:VIB655395 UYF655366:UYF655395 UOJ655366:UOJ655395 UEN655366:UEN655395 TUR655366:TUR655395 TKV655366:TKV655395 TAZ655366:TAZ655395 SRD655366:SRD655395 SHH655366:SHH655395 RXL655366:RXL655395 RNP655366:RNP655395 RDT655366:RDT655395 QTX655366:QTX655395 QKB655366:QKB655395 QAF655366:QAF655395 PQJ655366:PQJ655395 PGN655366:PGN655395 OWR655366:OWR655395 OMV655366:OMV655395 OCZ655366:OCZ655395 NTD655366:NTD655395 NJH655366:NJH655395 MZL655366:MZL655395 MPP655366:MPP655395 MFT655366:MFT655395 LVX655366:LVX655395 LMB655366:LMB655395 LCF655366:LCF655395 KSJ655366:KSJ655395 KIN655366:KIN655395 JYR655366:JYR655395 JOV655366:JOV655395 JEZ655366:JEZ655395 IVD655366:IVD655395 ILH655366:ILH655395 IBL655366:IBL655395 HRP655366:HRP655395 HHT655366:HHT655395 GXX655366:GXX655395 GOB655366:GOB655395 GEF655366:GEF655395 FUJ655366:FUJ655395 FKN655366:FKN655395 FAR655366:FAR655395 EQV655366:EQV655395 EGZ655366:EGZ655395 DXD655366:DXD655395 DNH655366:DNH655395 DDL655366:DDL655395 CTP655366:CTP655395 CJT655366:CJT655395 BZX655366:BZX655395 BQB655366:BQB655395 BGF655366:BGF655395 AWJ655366:AWJ655395 AMN655366:AMN655395 ACR655366:ACR655395 SV655366:SV655395 IZ655366:IZ655395 D655366:D655395 WVL589830:WVL589859 WLP589830:WLP589859 WBT589830:WBT589859 VRX589830:VRX589859 VIB589830:VIB589859 UYF589830:UYF589859 UOJ589830:UOJ589859 UEN589830:UEN589859 TUR589830:TUR589859 TKV589830:TKV589859 TAZ589830:TAZ589859 SRD589830:SRD589859 SHH589830:SHH589859 RXL589830:RXL589859 RNP589830:RNP589859 RDT589830:RDT589859 QTX589830:QTX589859 QKB589830:QKB589859 QAF589830:QAF589859 PQJ589830:PQJ589859 PGN589830:PGN589859 OWR589830:OWR589859 OMV589830:OMV589859 OCZ589830:OCZ589859 NTD589830:NTD589859 NJH589830:NJH589859 MZL589830:MZL589859 MPP589830:MPP589859 MFT589830:MFT589859 LVX589830:LVX589859 LMB589830:LMB589859 LCF589830:LCF589859 KSJ589830:KSJ589859 KIN589830:KIN589859 JYR589830:JYR589859 JOV589830:JOV589859 JEZ589830:JEZ589859 IVD589830:IVD589859 ILH589830:ILH589859 IBL589830:IBL589859 HRP589830:HRP589859 HHT589830:HHT589859 GXX589830:GXX589859 GOB589830:GOB589859 GEF589830:GEF589859 FUJ589830:FUJ589859 FKN589830:FKN589859 FAR589830:FAR589859 EQV589830:EQV589859 EGZ589830:EGZ589859 DXD589830:DXD589859 DNH589830:DNH589859 DDL589830:DDL589859 CTP589830:CTP589859 CJT589830:CJT589859 BZX589830:BZX589859 BQB589830:BQB589859 BGF589830:BGF589859 AWJ589830:AWJ589859 AMN589830:AMN589859 ACR589830:ACR589859 SV589830:SV589859 IZ589830:IZ589859 D589830:D589859 WVL524294:WVL524323 WLP524294:WLP524323 WBT524294:WBT524323 VRX524294:VRX524323 VIB524294:VIB524323 UYF524294:UYF524323 UOJ524294:UOJ524323 UEN524294:UEN524323 TUR524294:TUR524323 TKV524294:TKV524323 TAZ524294:TAZ524323 SRD524294:SRD524323 SHH524294:SHH524323 RXL524294:RXL524323 RNP524294:RNP524323 RDT524294:RDT524323 QTX524294:QTX524323 QKB524294:QKB524323 QAF524294:QAF524323 PQJ524294:PQJ524323 PGN524294:PGN524323 OWR524294:OWR524323 OMV524294:OMV524323 OCZ524294:OCZ524323 NTD524294:NTD524323 NJH524294:NJH524323 MZL524294:MZL524323 MPP524294:MPP524323 MFT524294:MFT524323 LVX524294:LVX524323 LMB524294:LMB524323 LCF524294:LCF524323 KSJ524294:KSJ524323 KIN524294:KIN524323 JYR524294:JYR524323 JOV524294:JOV524323 JEZ524294:JEZ524323 IVD524294:IVD524323 ILH524294:ILH524323 IBL524294:IBL524323 HRP524294:HRP524323 HHT524294:HHT524323 GXX524294:GXX524323 GOB524294:GOB524323 GEF524294:GEF524323 FUJ524294:FUJ524323 FKN524294:FKN524323 FAR524294:FAR524323 EQV524294:EQV524323 EGZ524294:EGZ524323 DXD524294:DXD524323 DNH524294:DNH524323 DDL524294:DDL524323 CTP524294:CTP524323 CJT524294:CJT524323 BZX524294:BZX524323 BQB524294:BQB524323 BGF524294:BGF524323 AWJ524294:AWJ524323 AMN524294:AMN524323 ACR524294:ACR524323 SV524294:SV524323 IZ524294:IZ524323 D524294:D524323 WVL458758:WVL458787 WLP458758:WLP458787 WBT458758:WBT458787 VRX458758:VRX458787 VIB458758:VIB458787 UYF458758:UYF458787 UOJ458758:UOJ458787 UEN458758:UEN458787 TUR458758:TUR458787 TKV458758:TKV458787 TAZ458758:TAZ458787 SRD458758:SRD458787 SHH458758:SHH458787 RXL458758:RXL458787 RNP458758:RNP458787 RDT458758:RDT458787 QTX458758:QTX458787 QKB458758:QKB458787 QAF458758:QAF458787 PQJ458758:PQJ458787 PGN458758:PGN458787 OWR458758:OWR458787 OMV458758:OMV458787 OCZ458758:OCZ458787 NTD458758:NTD458787 NJH458758:NJH458787 MZL458758:MZL458787 MPP458758:MPP458787 MFT458758:MFT458787 LVX458758:LVX458787 LMB458758:LMB458787 LCF458758:LCF458787 KSJ458758:KSJ458787 KIN458758:KIN458787 JYR458758:JYR458787 JOV458758:JOV458787 JEZ458758:JEZ458787 IVD458758:IVD458787 ILH458758:ILH458787 IBL458758:IBL458787 HRP458758:HRP458787 HHT458758:HHT458787 GXX458758:GXX458787 GOB458758:GOB458787 GEF458758:GEF458787 FUJ458758:FUJ458787 FKN458758:FKN458787 FAR458758:FAR458787 EQV458758:EQV458787 EGZ458758:EGZ458787 DXD458758:DXD458787 DNH458758:DNH458787 DDL458758:DDL458787 CTP458758:CTP458787 CJT458758:CJT458787 BZX458758:BZX458787 BQB458758:BQB458787 BGF458758:BGF458787 AWJ458758:AWJ458787 AMN458758:AMN458787 ACR458758:ACR458787 SV458758:SV458787 IZ458758:IZ458787 D458758:D458787 WVL393222:WVL393251 WLP393222:WLP393251 WBT393222:WBT393251 VRX393222:VRX393251 VIB393222:VIB393251 UYF393222:UYF393251 UOJ393222:UOJ393251 UEN393222:UEN393251 TUR393222:TUR393251 TKV393222:TKV393251 TAZ393222:TAZ393251 SRD393222:SRD393251 SHH393222:SHH393251 RXL393222:RXL393251 RNP393222:RNP393251 RDT393222:RDT393251 QTX393222:QTX393251 QKB393222:QKB393251 QAF393222:QAF393251 PQJ393222:PQJ393251 PGN393222:PGN393251 OWR393222:OWR393251 OMV393222:OMV393251 OCZ393222:OCZ393251 NTD393222:NTD393251 NJH393222:NJH393251 MZL393222:MZL393251 MPP393222:MPP393251 MFT393222:MFT393251 LVX393222:LVX393251 LMB393222:LMB393251 LCF393222:LCF393251 KSJ393222:KSJ393251 KIN393222:KIN393251 JYR393222:JYR393251 JOV393222:JOV393251 JEZ393222:JEZ393251 IVD393222:IVD393251 ILH393222:ILH393251 IBL393222:IBL393251 HRP393222:HRP393251 HHT393222:HHT393251 GXX393222:GXX393251 GOB393222:GOB393251 GEF393222:GEF393251 FUJ393222:FUJ393251 FKN393222:FKN393251 FAR393222:FAR393251 EQV393222:EQV393251 EGZ393222:EGZ393251 DXD393222:DXD393251 DNH393222:DNH393251 DDL393222:DDL393251 CTP393222:CTP393251 CJT393222:CJT393251 BZX393222:BZX393251 BQB393222:BQB393251 BGF393222:BGF393251 AWJ393222:AWJ393251 AMN393222:AMN393251 ACR393222:ACR393251 SV393222:SV393251 IZ393222:IZ393251 D393222:D393251 WVL327686:WVL327715 WLP327686:WLP327715 WBT327686:WBT327715 VRX327686:VRX327715 VIB327686:VIB327715 UYF327686:UYF327715 UOJ327686:UOJ327715 UEN327686:UEN327715 TUR327686:TUR327715 TKV327686:TKV327715 TAZ327686:TAZ327715 SRD327686:SRD327715 SHH327686:SHH327715 RXL327686:RXL327715 RNP327686:RNP327715 RDT327686:RDT327715 QTX327686:QTX327715 QKB327686:QKB327715 QAF327686:QAF327715 PQJ327686:PQJ327715 PGN327686:PGN327715 OWR327686:OWR327715 OMV327686:OMV327715 OCZ327686:OCZ327715 NTD327686:NTD327715 NJH327686:NJH327715 MZL327686:MZL327715 MPP327686:MPP327715 MFT327686:MFT327715 LVX327686:LVX327715 LMB327686:LMB327715 LCF327686:LCF327715 KSJ327686:KSJ327715 KIN327686:KIN327715 JYR327686:JYR327715 JOV327686:JOV327715 JEZ327686:JEZ327715 IVD327686:IVD327715 ILH327686:ILH327715 IBL327686:IBL327715 HRP327686:HRP327715 HHT327686:HHT327715 GXX327686:GXX327715 GOB327686:GOB327715 GEF327686:GEF327715 FUJ327686:FUJ327715 FKN327686:FKN327715 FAR327686:FAR327715 EQV327686:EQV327715 EGZ327686:EGZ327715 DXD327686:DXD327715 DNH327686:DNH327715 DDL327686:DDL327715 CTP327686:CTP327715 CJT327686:CJT327715 BZX327686:BZX327715 BQB327686:BQB327715 BGF327686:BGF327715 AWJ327686:AWJ327715 AMN327686:AMN327715 ACR327686:ACR327715 SV327686:SV327715 IZ327686:IZ327715 D327686:D327715 WVL262150:WVL262179 WLP262150:WLP262179 WBT262150:WBT262179 VRX262150:VRX262179 VIB262150:VIB262179 UYF262150:UYF262179 UOJ262150:UOJ262179 UEN262150:UEN262179 TUR262150:TUR262179 TKV262150:TKV262179 TAZ262150:TAZ262179 SRD262150:SRD262179 SHH262150:SHH262179 RXL262150:RXL262179 RNP262150:RNP262179 RDT262150:RDT262179 QTX262150:QTX262179 QKB262150:QKB262179 QAF262150:QAF262179 PQJ262150:PQJ262179 PGN262150:PGN262179 OWR262150:OWR262179 OMV262150:OMV262179 OCZ262150:OCZ262179 NTD262150:NTD262179 NJH262150:NJH262179 MZL262150:MZL262179 MPP262150:MPP262179 MFT262150:MFT262179 LVX262150:LVX262179 LMB262150:LMB262179 LCF262150:LCF262179 KSJ262150:KSJ262179 KIN262150:KIN262179 JYR262150:JYR262179 JOV262150:JOV262179 JEZ262150:JEZ262179 IVD262150:IVD262179 ILH262150:ILH262179 IBL262150:IBL262179 HRP262150:HRP262179 HHT262150:HHT262179 GXX262150:GXX262179 GOB262150:GOB262179 GEF262150:GEF262179 FUJ262150:FUJ262179 FKN262150:FKN262179 FAR262150:FAR262179 EQV262150:EQV262179 EGZ262150:EGZ262179 DXD262150:DXD262179 DNH262150:DNH262179 DDL262150:DDL262179 CTP262150:CTP262179 CJT262150:CJT262179 BZX262150:BZX262179 BQB262150:BQB262179 BGF262150:BGF262179 AWJ262150:AWJ262179 AMN262150:AMN262179 ACR262150:ACR262179 SV262150:SV262179 IZ262150:IZ262179 D262150:D262179 WVL196614:WVL196643 WLP196614:WLP196643 WBT196614:WBT196643 VRX196614:VRX196643 VIB196614:VIB196643 UYF196614:UYF196643 UOJ196614:UOJ196643 UEN196614:UEN196643 TUR196614:TUR196643 TKV196614:TKV196643 TAZ196614:TAZ196643 SRD196614:SRD196643 SHH196614:SHH196643 RXL196614:RXL196643 RNP196614:RNP196643 RDT196614:RDT196643 QTX196614:QTX196643 QKB196614:QKB196643 QAF196614:QAF196643 PQJ196614:PQJ196643 PGN196614:PGN196643 OWR196614:OWR196643 OMV196614:OMV196643 OCZ196614:OCZ196643 NTD196614:NTD196643 NJH196614:NJH196643 MZL196614:MZL196643 MPP196614:MPP196643 MFT196614:MFT196643 LVX196614:LVX196643 LMB196614:LMB196643 LCF196614:LCF196643 KSJ196614:KSJ196643 KIN196614:KIN196643 JYR196614:JYR196643 JOV196614:JOV196643 JEZ196614:JEZ196643 IVD196614:IVD196643 ILH196614:ILH196643 IBL196614:IBL196643 HRP196614:HRP196643 HHT196614:HHT196643 GXX196614:GXX196643 GOB196614:GOB196643 GEF196614:GEF196643 FUJ196614:FUJ196643 FKN196614:FKN196643 FAR196614:FAR196643 EQV196614:EQV196643 EGZ196614:EGZ196643 DXD196614:DXD196643 DNH196614:DNH196643 DDL196614:DDL196643 CTP196614:CTP196643 CJT196614:CJT196643 BZX196614:BZX196643 BQB196614:BQB196643 BGF196614:BGF196643 AWJ196614:AWJ196643 AMN196614:AMN196643 ACR196614:ACR196643 SV196614:SV196643 IZ196614:IZ196643 D196614:D196643 WVL131078:WVL131107 WLP131078:WLP131107 WBT131078:WBT131107 VRX131078:VRX131107 VIB131078:VIB131107 UYF131078:UYF131107 UOJ131078:UOJ131107 UEN131078:UEN131107 TUR131078:TUR131107 TKV131078:TKV131107 TAZ131078:TAZ131107 SRD131078:SRD131107 SHH131078:SHH131107 RXL131078:RXL131107 RNP131078:RNP131107 RDT131078:RDT131107 QTX131078:QTX131107 QKB131078:QKB131107 QAF131078:QAF131107 PQJ131078:PQJ131107 PGN131078:PGN131107 OWR131078:OWR131107 OMV131078:OMV131107 OCZ131078:OCZ131107 NTD131078:NTD131107 NJH131078:NJH131107 MZL131078:MZL131107 MPP131078:MPP131107 MFT131078:MFT131107 LVX131078:LVX131107 LMB131078:LMB131107 LCF131078:LCF131107 KSJ131078:KSJ131107 KIN131078:KIN131107 JYR131078:JYR131107 JOV131078:JOV131107 JEZ131078:JEZ131107 IVD131078:IVD131107 ILH131078:ILH131107 IBL131078:IBL131107 HRP131078:HRP131107 HHT131078:HHT131107 GXX131078:GXX131107 GOB131078:GOB131107 GEF131078:GEF131107 FUJ131078:FUJ131107 FKN131078:FKN131107 FAR131078:FAR131107 EQV131078:EQV131107 EGZ131078:EGZ131107 DXD131078:DXD131107 DNH131078:DNH131107 DDL131078:DDL131107 CTP131078:CTP131107 CJT131078:CJT131107 BZX131078:BZX131107 BQB131078:BQB131107 BGF131078:BGF131107 AWJ131078:AWJ131107 AMN131078:AMN131107 ACR131078:ACR131107 SV131078:SV131107 IZ131078:IZ131107 D131078:D131107 WVL65542:WVL65571 WLP65542:WLP65571 WBT65542:WBT65571 VRX65542:VRX65571 VIB65542:VIB65571 UYF65542:UYF65571 UOJ65542:UOJ65571 UEN65542:UEN65571 TUR65542:TUR65571 TKV65542:TKV65571 TAZ65542:TAZ65571 SRD65542:SRD65571 SHH65542:SHH65571 RXL65542:RXL65571 RNP65542:RNP65571 RDT65542:RDT65571 QTX65542:QTX65571 QKB65542:QKB65571 QAF65542:QAF65571 PQJ65542:PQJ65571 PGN65542:PGN65571 OWR65542:OWR65571 OMV65542:OMV65571 OCZ65542:OCZ65571 NTD65542:NTD65571 NJH65542:NJH65571 MZL65542:MZL65571 MPP65542:MPP65571 MFT65542:MFT65571 LVX65542:LVX65571 LMB65542:LMB65571 LCF65542:LCF65571 KSJ65542:KSJ65571 KIN65542:KIN65571 JYR65542:JYR65571 JOV65542:JOV65571 JEZ65542:JEZ65571 IVD65542:IVD65571 ILH65542:ILH65571 IBL65542:IBL65571 HRP65542:HRP65571 HHT65542:HHT65571 GXX65542:GXX65571 GOB65542:GOB65571 GEF65542:GEF65571 FUJ65542:FUJ65571 FKN65542:FKN65571 FAR65542:FAR65571 EQV65542:EQV65571 EGZ65542:EGZ65571 DXD65542:DXD65571 DNH65542:DNH65571 DDL65542:DDL65571 CTP65542:CTP65571 CJT65542:CJT65571 BZX65542:BZX65571 BQB65542:BQB65571 BGF65542:BGF65571 AWJ65542:AWJ65571 AMN65542:AMN65571 ACR65542:ACR65571 SV65542:SV65571 IZ65542:IZ65571 D65542:D65571 WVL4:WVL35 WLP4:WLP35 WBT4:WBT35 VRX4:VRX35 VIB4:VIB35 UYF4:UYF35 UOJ4:UOJ35 UEN4:UEN35 TUR4:TUR35 TKV4:TKV35 TAZ4:TAZ35 SRD4:SRD35 SHH4:SHH35 RXL4:RXL35 RNP4:RNP35 RDT4:RDT35 QTX4:QTX35 QKB4:QKB35 QAF4:QAF35 PQJ4:PQJ35 PGN4:PGN35 OWR4:OWR35 OMV4:OMV35 OCZ4:OCZ35 NTD4:NTD35 NJH4:NJH35 MZL4:MZL35 MPP4:MPP35 MFT4:MFT35 LVX4:LVX35 LMB4:LMB35 LCF4:LCF35 KSJ4:KSJ35 KIN4:KIN35 JYR4:JYR35 JOV4:JOV35 JEZ4:JEZ35 IVD4:IVD35 ILH4:ILH35 IBL4:IBL35 HRP4:HRP35 HHT4:HHT35 GXX4:GXX35 GOB4:GOB35 GEF4:GEF35 FUJ4:FUJ35 FKN4:FKN35 FAR4:FAR35 EQV4:EQV35 EGZ4:EGZ35 DXD4:DXD35 DNH4:DNH35 DDL4:DDL35 CTP4:CTP35 CJT4:CJT35 BZX4:BZX35 BQB4:BQB35 BGF4:BGF35 AWJ4:AWJ35 AMN4:AMN35 ACR4:ACR35 SV4:SV35 IZ4:IZ35 D4:D35">
      <formula1>"公共专项,部门公共专项,单位专项"</formula1>
    </dataValidation>
  </dataValidations>
  <printOptions horizontalCentered="1"/>
  <pageMargins left="0.59055118110236227" right="0.59055118110236227" top="0.98425196850393704" bottom="0.59055118110236227" header="0.51181102362204722" footer="0.35433070866141736"/>
  <pageSetup paperSize="9" scale="85" firstPageNumber="28" orientation="landscape" useFirstPageNumber="1" r:id="rId1"/>
  <headerFooter alignWithMargins="0">
    <oddFooter>&amp;C—&amp;P—</oddFooter>
  </headerFooter>
</worksheet>
</file>

<file path=xl/worksheets/sheet8.xml><?xml version="1.0" encoding="utf-8"?>
<worksheet xmlns="http://schemas.openxmlformats.org/spreadsheetml/2006/main" xmlns:r="http://schemas.openxmlformats.org/officeDocument/2006/relationships">
  <dimension ref="A1:M84"/>
  <sheetViews>
    <sheetView showZeros="0" topLeftCell="B1" workbookViewId="0">
      <pane ySplit="3" topLeftCell="A73" activePane="bottomLeft" state="frozen"/>
      <selection activeCell="A15" sqref="A15"/>
      <selection pane="bottomLeft" activeCell="A15" sqref="A15"/>
    </sheetView>
  </sheetViews>
  <sheetFormatPr defaultRowHeight="22.5"/>
  <cols>
    <col min="1" max="1" width="7.25" style="179" hidden="1" customWidth="1"/>
    <col min="2" max="2" width="16.5" style="178" customWidth="1"/>
    <col min="3" max="3" width="9.5" style="178" bestFit="1" customWidth="1"/>
    <col min="4" max="4" width="9.5" style="178" hidden="1" customWidth="1"/>
    <col min="5" max="5" width="38.25" style="178" customWidth="1"/>
    <col min="6" max="7" width="13.875" style="178" customWidth="1"/>
    <col min="8" max="8" width="12.875" style="178" customWidth="1"/>
    <col min="9" max="9" width="16.125" style="178" hidden="1" customWidth="1"/>
    <col min="10" max="10" width="31.375" style="178" customWidth="1"/>
    <col min="11" max="11" width="10.5" style="178" bestFit="1" customWidth="1"/>
    <col min="12" max="12" width="9" style="178"/>
    <col min="13" max="13" width="9" style="309"/>
    <col min="14" max="256" width="9" style="178"/>
    <col min="257" max="257" width="10" style="178" customWidth="1"/>
    <col min="258" max="258" width="22.75" style="178" bestFit="1" customWidth="1"/>
    <col min="259" max="260" width="9.5" style="178" bestFit="1" customWidth="1"/>
    <col min="261" max="261" width="21.75" style="178" customWidth="1"/>
    <col min="262" max="262" width="16.875" style="178" customWidth="1"/>
    <col min="263" max="263" width="15.625" style="178" bestFit="1" customWidth="1"/>
    <col min="264" max="264" width="14" style="178" customWidth="1"/>
    <col min="265" max="265" width="16.125" style="178" bestFit="1" customWidth="1"/>
    <col min="266" max="266" width="21.25" style="178" customWidth="1"/>
    <col min="267" max="512" width="9" style="178"/>
    <col min="513" max="513" width="10" style="178" customWidth="1"/>
    <col min="514" max="514" width="22.75" style="178" bestFit="1" customWidth="1"/>
    <col min="515" max="516" width="9.5" style="178" bestFit="1" customWidth="1"/>
    <col min="517" max="517" width="21.75" style="178" customWidth="1"/>
    <col min="518" max="518" width="16.875" style="178" customWidth="1"/>
    <col min="519" max="519" width="15.625" style="178" bestFit="1" customWidth="1"/>
    <col min="520" max="520" width="14" style="178" customWidth="1"/>
    <col min="521" max="521" width="16.125" style="178" bestFit="1" customWidth="1"/>
    <col min="522" max="522" width="21.25" style="178" customWidth="1"/>
    <col min="523" max="768" width="9" style="178"/>
    <col min="769" max="769" width="10" style="178" customWidth="1"/>
    <col min="770" max="770" width="22.75" style="178" bestFit="1" customWidth="1"/>
    <col min="771" max="772" width="9.5" style="178" bestFit="1" customWidth="1"/>
    <col min="773" max="773" width="21.75" style="178" customWidth="1"/>
    <col min="774" max="774" width="16.875" style="178" customWidth="1"/>
    <col min="775" max="775" width="15.625" style="178" bestFit="1" customWidth="1"/>
    <col min="776" max="776" width="14" style="178" customWidth="1"/>
    <col min="777" max="777" width="16.125" style="178" bestFit="1" customWidth="1"/>
    <col min="778" max="778" width="21.25" style="178" customWidth="1"/>
    <col min="779" max="1024" width="9" style="178"/>
    <col min="1025" max="1025" width="10" style="178" customWidth="1"/>
    <col min="1026" max="1026" width="22.75" style="178" bestFit="1" customWidth="1"/>
    <col min="1027" max="1028" width="9.5" style="178" bestFit="1" customWidth="1"/>
    <col min="1029" max="1029" width="21.75" style="178" customWidth="1"/>
    <col min="1030" max="1030" width="16.875" style="178" customWidth="1"/>
    <col min="1031" max="1031" width="15.625" style="178" bestFit="1" customWidth="1"/>
    <col min="1032" max="1032" width="14" style="178" customWidth="1"/>
    <col min="1033" max="1033" width="16.125" style="178" bestFit="1" customWidth="1"/>
    <col min="1034" max="1034" width="21.25" style="178" customWidth="1"/>
    <col min="1035" max="1280" width="9" style="178"/>
    <col min="1281" max="1281" width="10" style="178" customWidth="1"/>
    <col min="1282" max="1282" width="22.75" style="178" bestFit="1" customWidth="1"/>
    <col min="1283" max="1284" width="9.5" style="178" bestFit="1" customWidth="1"/>
    <col min="1285" max="1285" width="21.75" style="178" customWidth="1"/>
    <col min="1286" max="1286" width="16.875" style="178" customWidth="1"/>
    <col min="1287" max="1287" width="15.625" style="178" bestFit="1" customWidth="1"/>
    <col min="1288" max="1288" width="14" style="178" customWidth="1"/>
    <col min="1289" max="1289" width="16.125" style="178" bestFit="1" customWidth="1"/>
    <col min="1290" max="1290" width="21.25" style="178" customWidth="1"/>
    <col min="1291" max="1536" width="9" style="178"/>
    <col min="1537" max="1537" width="10" style="178" customWidth="1"/>
    <col min="1538" max="1538" width="22.75" style="178" bestFit="1" customWidth="1"/>
    <col min="1539" max="1540" width="9.5" style="178" bestFit="1" customWidth="1"/>
    <col min="1541" max="1541" width="21.75" style="178" customWidth="1"/>
    <col min="1542" max="1542" width="16.875" style="178" customWidth="1"/>
    <col min="1543" max="1543" width="15.625" style="178" bestFit="1" customWidth="1"/>
    <col min="1544" max="1544" width="14" style="178" customWidth="1"/>
    <col min="1545" max="1545" width="16.125" style="178" bestFit="1" customWidth="1"/>
    <col min="1546" max="1546" width="21.25" style="178" customWidth="1"/>
    <col min="1547" max="1792" width="9" style="178"/>
    <col min="1793" max="1793" width="10" style="178" customWidth="1"/>
    <col min="1794" max="1794" width="22.75" style="178" bestFit="1" customWidth="1"/>
    <col min="1795" max="1796" width="9.5" style="178" bestFit="1" customWidth="1"/>
    <col min="1797" max="1797" width="21.75" style="178" customWidth="1"/>
    <col min="1798" max="1798" width="16.875" style="178" customWidth="1"/>
    <col min="1799" max="1799" width="15.625" style="178" bestFit="1" customWidth="1"/>
    <col min="1800" max="1800" width="14" style="178" customWidth="1"/>
    <col min="1801" max="1801" width="16.125" style="178" bestFit="1" customWidth="1"/>
    <col min="1802" max="1802" width="21.25" style="178" customWidth="1"/>
    <col min="1803" max="2048" width="9" style="178"/>
    <col min="2049" max="2049" width="10" style="178" customWidth="1"/>
    <col min="2050" max="2050" width="22.75" style="178" bestFit="1" customWidth="1"/>
    <col min="2051" max="2052" width="9.5" style="178" bestFit="1" customWidth="1"/>
    <col min="2053" max="2053" width="21.75" style="178" customWidth="1"/>
    <col min="2054" max="2054" width="16.875" style="178" customWidth="1"/>
    <col min="2055" max="2055" width="15.625" style="178" bestFit="1" customWidth="1"/>
    <col min="2056" max="2056" width="14" style="178" customWidth="1"/>
    <col min="2057" max="2057" width="16.125" style="178" bestFit="1" customWidth="1"/>
    <col min="2058" max="2058" width="21.25" style="178" customWidth="1"/>
    <col min="2059" max="2304" width="9" style="178"/>
    <col min="2305" max="2305" width="10" style="178" customWidth="1"/>
    <col min="2306" max="2306" width="22.75" style="178" bestFit="1" customWidth="1"/>
    <col min="2307" max="2308" width="9.5" style="178" bestFit="1" customWidth="1"/>
    <col min="2309" max="2309" width="21.75" style="178" customWidth="1"/>
    <col min="2310" max="2310" width="16.875" style="178" customWidth="1"/>
    <col min="2311" max="2311" width="15.625" style="178" bestFit="1" customWidth="1"/>
    <col min="2312" max="2312" width="14" style="178" customWidth="1"/>
    <col min="2313" max="2313" width="16.125" style="178" bestFit="1" customWidth="1"/>
    <col min="2314" max="2314" width="21.25" style="178" customWidth="1"/>
    <col min="2315" max="2560" width="9" style="178"/>
    <col min="2561" max="2561" width="10" style="178" customWidth="1"/>
    <col min="2562" max="2562" width="22.75" style="178" bestFit="1" customWidth="1"/>
    <col min="2563" max="2564" width="9.5" style="178" bestFit="1" customWidth="1"/>
    <col min="2565" max="2565" width="21.75" style="178" customWidth="1"/>
    <col min="2566" max="2566" width="16.875" style="178" customWidth="1"/>
    <col min="2567" max="2567" width="15.625" style="178" bestFit="1" customWidth="1"/>
    <col min="2568" max="2568" width="14" style="178" customWidth="1"/>
    <col min="2569" max="2569" width="16.125" style="178" bestFit="1" customWidth="1"/>
    <col min="2570" max="2570" width="21.25" style="178" customWidth="1"/>
    <col min="2571" max="2816" width="9" style="178"/>
    <col min="2817" max="2817" width="10" style="178" customWidth="1"/>
    <col min="2818" max="2818" width="22.75" style="178" bestFit="1" customWidth="1"/>
    <col min="2819" max="2820" width="9.5" style="178" bestFit="1" customWidth="1"/>
    <col min="2821" max="2821" width="21.75" style="178" customWidth="1"/>
    <col min="2822" max="2822" width="16.875" style="178" customWidth="1"/>
    <col min="2823" max="2823" width="15.625" style="178" bestFit="1" customWidth="1"/>
    <col min="2824" max="2824" width="14" style="178" customWidth="1"/>
    <col min="2825" max="2825" width="16.125" style="178" bestFit="1" customWidth="1"/>
    <col min="2826" max="2826" width="21.25" style="178" customWidth="1"/>
    <col min="2827" max="3072" width="9" style="178"/>
    <col min="3073" max="3073" width="10" style="178" customWidth="1"/>
    <col min="3074" max="3074" width="22.75" style="178" bestFit="1" customWidth="1"/>
    <col min="3075" max="3076" width="9.5" style="178" bestFit="1" customWidth="1"/>
    <col min="3077" max="3077" width="21.75" style="178" customWidth="1"/>
    <col min="3078" max="3078" width="16.875" style="178" customWidth="1"/>
    <col min="3079" max="3079" width="15.625" style="178" bestFit="1" customWidth="1"/>
    <col min="3080" max="3080" width="14" style="178" customWidth="1"/>
    <col min="3081" max="3081" width="16.125" style="178" bestFit="1" customWidth="1"/>
    <col min="3082" max="3082" width="21.25" style="178" customWidth="1"/>
    <col min="3083" max="3328" width="9" style="178"/>
    <col min="3329" max="3329" width="10" style="178" customWidth="1"/>
    <col min="3330" max="3330" width="22.75" style="178" bestFit="1" customWidth="1"/>
    <col min="3331" max="3332" width="9.5" style="178" bestFit="1" customWidth="1"/>
    <col min="3333" max="3333" width="21.75" style="178" customWidth="1"/>
    <col min="3334" max="3334" width="16.875" style="178" customWidth="1"/>
    <col min="3335" max="3335" width="15.625" style="178" bestFit="1" customWidth="1"/>
    <col min="3336" max="3336" width="14" style="178" customWidth="1"/>
    <col min="3337" max="3337" width="16.125" style="178" bestFit="1" customWidth="1"/>
    <col min="3338" max="3338" width="21.25" style="178" customWidth="1"/>
    <col min="3339" max="3584" width="9" style="178"/>
    <col min="3585" max="3585" width="10" style="178" customWidth="1"/>
    <col min="3586" max="3586" width="22.75" style="178" bestFit="1" customWidth="1"/>
    <col min="3587" max="3588" width="9.5" style="178" bestFit="1" customWidth="1"/>
    <col min="3589" max="3589" width="21.75" style="178" customWidth="1"/>
    <col min="3590" max="3590" width="16.875" style="178" customWidth="1"/>
    <col min="3591" max="3591" width="15.625" style="178" bestFit="1" customWidth="1"/>
    <col min="3592" max="3592" width="14" style="178" customWidth="1"/>
    <col min="3593" max="3593" width="16.125" style="178" bestFit="1" customWidth="1"/>
    <col min="3594" max="3594" width="21.25" style="178" customWidth="1"/>
    <col min="3595" max="3840" width="9" style="178"/>
    <col min="3841" max="3841" width="10" style="178" customWidth="1"/>
    <col min="3842" max="3842" width="22.75" style="178" bestFit="1" customWidth="1"/>
    <col min="3843" max="3844" width="9.5" style="178" bestFit="1" customWidth="1"/>
    <col min="3845" max="3845" width="21.75" style="178" customWidth="1"/>
    <col min="3846" max="3846" width="16.875" style="178" customWidth="1"/>
    <col min="3847" max="3847" width="15.625" style="178" bestFit="1" customWidth="1"/>
    <col min="3848" max="3848" width="14" style="178" customWidth="1"/>
    <col min="3849" max="3849" width="16.125" style="178" bestFit="1" customWidth="1"/>
    <col min="3850" max="3850" width="21.25" style="178" customWidth="1"/>
    <col min="3851" max="4096" width="9" style="178"/>
    <col min="4097" max="4097" width="10" style="178" customWidth="1"/>
    <col min="4098" max="4098" width="22.75" style="178" bestFit="1" customWidth="1"/>
    <col min="4099" max="4100" width="9.5" style="178" bestFit="1" customWidth="1"/>
    <col min="4101" max="4101" width="21.75" style="178" customWidth="1"/>
    <col min="4102" max="4102" width="16.875" style="178" customWidth="1"/>
    <col min="4103" max="4103" width="15.625" style="178" bestFit="1" customWidth="1"/>
    <col min="4104" max="4104" width="14" style="178" customWidth="1"/>
    <col min="4105" max="4105" width="16.125" style="178" bestFit="1" customWidth="1"/>
    <col min="4106" max="4106" width="21.25" style="178" customWidth="1"/>
    <col min="4107" max="4352" width="9" style="178"/>
    <col min="4353" max="4353" width="10" style="178" customWidth="1"/>
    <col min="4354" max="4354" width="22.75" style="178" bestFit="1" customWidth="1"/>
    <col min="4355" max="4356" width="9.5" style="178" bestFit="1" customWidth="1"/>
    <col min="4357" max="4357" width="21.75" style="178" customWidth="1"/>
    <col min="4358" max="4358" width="16.875" style="178" customWidth="1"/>
    <col min="4359" max="4359" width="15.625" style="178" bestFit="1" customWidth="1"/>
    <col min="4360" max="4360" width="14" style="178" customWidth="1"/>
    <col min="4361" max="4361" width="16.125" style="178" bestFit="1" customWidth="1"/>
    <col min="4362" max="4362" width="21.25" style="178" customWidth="1"/>
    <col min="4363" max="4608" width="9" style="178"/>
    <col min="4609" max="4609" width="10" style="178" customWidth="1"/>
    <col min="4610" max="4610" width="22.75" style="178" bestFit="1" customWidth="1"/>
    <col min="4611" max="4612" width="9.5" style="178" bestFit="1" customWidth="1"/>
    <col min="4613" max="4613" width="21.75" style="178" customWidth="1"/>
    <col min="4614" max="4614" width="16.875" style="178" customWidth="1"/>
    <col min="4615" max="4615" width="15.625" style="178" bestFit="1" customWidth="1"/>
    <col min="4616" max="4616" width="14" style="178" customWidth="1"/>
    <col min="4617" max="4617" width="16.125" style="178" bestFit="1" customWidth="1"/>
    <col min="4618" max="4618" width="21.25" style="178" customWidth="1"/>
    <col min="4619" max="4864" width="9" style="178"/>
    <col min="4865" max="4865" width="10" style="178" customWidth="1"/>
    <col min="4866" max="4866" width="22.75" style="178" bestFit="1" customWidth="1"/>
    <col min="4867" max="4868" width="9.5" style="178" bestFit="1" customWidth="1"/>
    <col min="4869" max="4869" width="21.75" style="178" customWidth="1"/>
    <col min="4870" max="4870" width="16.875" style="178" customWidth="1"/>
    <col min="4871" max="4871" width="15.625" style="178" bestFit="1" customWidth="1"/>
    <col min="4872" max="4872" width="14" style="178" customWidth="1"/>
    <col min="4873" max="4873" width="16.125" style="178" bestFit="1" customWidth="1"/>
    <col min="4874" max="4874" width="21.25" style="178" customWidth="1"/>
    <col min="4875" max="5120" width="9" style="178"/>
    <col min="5121" max="5121" width="10" style="178" customWidth="1"/>
    <col min="5122" max="5122" width="22.75" style="178" bestFit="1" customWidth="1"/>
    <col min="5123" max="5124" width="9.5" style="178" bestFit="1" customWidth="1"/>
    <col min="5125" max="5125" width="21.75" style="178" customWidth="1"/>
    <col min="5126" max="5126" width="16.875" style="178" customWidth="1"/>
    <col min="5127" max="5127" width="15.625" style="178" bestFit="1" customWidth="1"/>
    <col min="5128" max="5128" width="14" style="178" customWidth="1"/>
    <col min="5129" max="5129" width="16.125" style="178" bestFit="1" customWidth="1"/>
    <col min="5130" max="5130" width="21.25" style="178" customWidth="1"/>
    <col min="5131" max="5376" width="9" style="178"/>
    <col min="5377" max="5377" width="10" style="178" customWidth="1"/>
    <col min="5378" max="5378" width="22.75" style="178" bestFit="1" customWidth="1"/>
    <col min="5379" max="5380" width="9.5" style="178" bestFit="1" customWidth="1"/>
    <col min="5381" max="5381" width="21.75" style="178" customWidth="1"/>
    <col min="5382" max="5382" width="16.875" style="178" customWidth="1"/>
    <col min="5383" max="5383" width="15.625" style="178" bestFit="1" customWidth="1"/>
    <col min="5384" max="5384" width="14" style="178" customWidth="1"/>
    <col min="5385" max="5385" width="16.125" style="178" bestFit="1" customWidth="1"/>
    <col min="5386" max="5386" width="21.25" style="178" customWidth="1"/>
    <col min="5387" max="5632" width="9" style="178"/>
    <col min="5633" max="5633" width="10" style="178" customWidth="1"/>
    <col min="5634" max="5634" width="22.75" style="178" bestFit="1" customWidth="1"/>
    <col min="5635" max="5636" width="9.5" style="178" bestFit="1" customWidth="1"/>
    <col min="5637" max="5637" width="21.75" style="178" customWidth="1"/>
    <col min="5638" max="5638" width="16.875" style="178" customWidth="1"/>
    <col min="5639" max="5639" width="15.625" style="178" bestFit="1" customWidth="1"/>
    <col min="5640" max="5640" width="14" style="178" customWidth="1"/>
    <col min="5641" max="5641" width="16.125" style="178" bestFit="1" customWidth="1"/>
    <col min="5642" max="5642" width="21.25" style="178" customWidth="1"/>
    <col min="5643" max="5888" width="9" style="178"/>
    <col min="5889" max="5889" width="10" style="178" customWidth="1"/>
    <col min="5890" max="5890" width="22.75" style="178" bestFit="1" customWidth="1"/>
    <col min="5891" max="5892" width="9.5" style="178" bestFit="1" customWidth="1"/>
    <col min="5893" max="5893" width="21.75" style="178" customWidth="1"/>
    <col min="5894" max="5894" width="16.875" style="178" customWidth="1"/>
    <col min="5895" max="5895" width="15.625" style="178" bestFit="1" customWidth="1"/>
    <col min="5896" max="5896" width="14" style="178" customWidth="1"/>
    <col min="5897" max="5897" width="16.125" style="178" bestFit="1" customWidth="1"/>
    <col min="5898" max="5898" width="21.25" style="178" customWidth="1"/>
    <col min="5899" max="6144" width="9" style="178"/>
    <col min="6145" max="6145" width="10" style="178" customWidth="1"/>
    <col min="6146" max="6146" width="22.75" style="178" bestFit="1" customWidth="1"/>
    <col min="6147" max="6148" width="9.5" style="178" bestFit="1" customWidth="1"/>
    <col min="6149" max="6149" width="21.75" style="178" customWidth="1"/>
    <col min="6150" max="6150" width="16.875" style="178" customWidth="1"/>
    <col min="6151" max="6151" width="15.625" style="178" bestFit="1" customWidth="1"/>
    <col min="6152" max="6152" width="14" style="178" customWidth="1"/>
    <col min="6153" max="6153" width="16.125" style="178" bestFit="1" customWidth="1"/>
    <col min="6154" max="6154" width="21.25" style="178" customWidth="1"/>
    <col min="6155" max="6400" width="9" style="178"/>
    <col min="6401" max="6401" width="10" style="178" customWidth="1"/>
    <col min="6402" max="6402" width="22.75" style="178" bestFit="1" customWidth="1"/>
    <col min="6403" max="6404" width="9.5" style="178" bestFit="1" customWidth="1"/>
    <col min="6405" max="6405" width="21.75" style="178" customWidth="1"/>
    <col min="6406" max="6406" width="16.875" style="178" customWidth="1"/>
    <col min="6407" max="6407" width="15.625" style="178" bestFit="1" customWidth="1"/>
    <col min="6408" max="6408" width="14" style="178" customWidth="1"/>
    <col min="6409" max="6409" width="16.125" style="178" bestFit="1" customWidth="1"/>
    <col min="6410" max="6410" width="21.25" style="178" customWidth="1"/>
    <col min="6411" max="6656" width="9" style="178"/>
    <col min="6657" max="6657" width="10" style="178" customWidth="1"/>
    <col min="6658" max="6658" width="22.75" style="178" bestFit="1" customWidth="1"/>
    <col min="6659" max="6660" width="9.5" style="178" bestFit="1" customWidth="1"/>
    <col min="6661" max="6661" width="21.75" style="178" customWidth="1"/>
    <col min="6662" max="6662" width="16.875" style="178" customWidth="1"/>
    <col min="6663" max="6663" width="15.625" style="178" bestFit="1" customWidth="1"/>
    <col min="6664" max="6664" width="14" style="178" customWidth="1"/>
    <col min="6665" max="6665" width="16.125" style="178" bestFit="1" customWidth="1"/>
    <col min="6666" max="6666" width="21.25" style="178" customWidth="1"/>
    <col min="6667" max="6912" width="9" style="178"/>
    <col min="6913" max="6913" width="10" style="178" customWidth="1"/>
    <col min="6914" max="6914" width="22.75" style="178" bestFit="1" customWidth="1"/>
    <col min="6915" max="6916" width="9.5" style="178" bestFit="1" customWidth="1"/>
    <col min="6917" max="6917" width="21.75" style="178" customWidth="1"/>
    <col min="6918" max="6918" width="16.875" style="178" customWidth="1"/>
    <col min="6919" max="6919" width="15.625" style="178" bestFit="1" customWidth="1"/>
    <col min="6920" max="6920" width="14" style="178" customWidth="1"/>
    <col min="6921" max="6921" width="16.125" style="178" bestFit="1" customWidth="1"/>
    <col min="6922" max="6922" width="21.25" style="178" customWidth="1"/>
    <col min="6923" max="7168" width="9" style="178"/>
    <col min="7169" max="7169" width="10" style="178" customWidth="1"/>
    <col min="7170" max="7170" width="22.75" style="178" bestFit="1" customWidth="1"/>
    <col min="7171" max="7172" width="9.5" style="178" bestFit="1" customWidth="1"/>
    <col min="7173" max="7173" width="21.75" style="178" customWidth="1"/>
    <col min="7174" max="7174" width="16.875" style="178" customWidth="1"/>
    <col min="7175" max="7175" width="15.625" style="178" bestFit="1" customWidth="1"/>
    <col min="7176" max="7176" width="14" style="178" customWidth="1"/>
    <col min="7177" max="7177" width="16.125" style="178" bestFit="1" customWidth="1"/>
    <col min="7178" max="7178" width="21.25" style="178" customWidth="1"/>
    <col min="7179" max="7424" width="9" style="178"/>
    <col min="7425" max="7425" width="10" style="178" customWidth="1"/>
    <col min="7426" max="7426" width="22.75" style="178" bestFit="1" customWidth="1"/>
    <col min="7427" max="7428" width="9.5" style="178" bestFit="1" customWidth="1"/>
    <col min="7429" max="7429" width="21.75" style="178" customWidth="1"/>
    <col min="7430" max="7430" width="16.875" style="178" customWidth="1"/>
    <col min="7431" max="7431" width="15.625" style="178" bestFit="1" customWidth="1"/>
    <col min="7432" max="7432" width="14" style="178" customWidth="1"/>
    <col min="7433" max="7433" width="16.125" style="178" bestFit="1" customWidth="1"/>
    <col min="7434" max="7434" width="21.25" style="178" customWidth="1"/>
    <col min="7435" max="7680" width="9" style="178"/>
    <col min="7681" max="7681" width="10" style="178" customWidth="1"/>
    <col min="7682" max="7682" width="22.75" style="178" bestFit="1" customWidth="1"/>
    <col min="7683" max="7684" width="9.5" style="178" bestFit="1" customWidth="1"/>
    <col min="7685" max="7685" width="21.75" style="178" customWidth="1"/>
    <col min="7686" max="7686" width="16.875" style="178" customWidth="1"/>
    <col min="7687" max="7687" width="15.625" style="178" bestFit="1" customWidth="1"/>
    <col min="7688" max="7688" width="14" style="178" customWidth="1"/>
    <col min="7689" max="7689" width="16.125" style="178" bestFit="1" customWidth="1"/>
    <col min="7690" max="7690" width="21.25" style="178" customWidth="1"/>
    <col min="7691" max="7936" width="9" style="178"/>
    <col min="7937" max="7937" width="10" style="178" customWidth="1"/>
    <col min="7938" max="7938" width="22.75" style="178" bestFit="1" customWidth="1"/>
    <col min="7939" max="7940" width="9.5" style="178" bestFit="1" customWidth="1"/>
    <col min="7941" max="7941" width="21.75" style="178" customWidth="1"/>
    <col min="7942" max="7942" width="16.875" style="178" customWidth="1"/>
    <col min="7943" max="7943" width="15.625" style="178" bestFit="1" customWidth="1"/>
    <col min="7944" max="7944" width="14" style="178" customWidth="1"/>
    <col min="7945" max="7945" width="16.125" style="178" bestFit="1" customWidth="1"/>
    <col min="7946" max="7946" width="21.25" style="178" customWidth="1"/>
    <col min="7947" max="8192" width="9" style="178"/>
    <col min="8193" max="8193" width="10" style="178" customWidth="1"/>
    <col min="8194" max="8194" width="22.75" style="178" bestFit="1" customWidth="1"/>
    <col min="8195" max="8196" width="9.5" style="178" bestFit="1" customWidth="1"/>
    <col min="8197" max="8197" width="21.75" style="178" customWidth="1"/>
    <col min="8198" max="8198" width="16.875" style="178" customWidth="1"/>
    <col min="8199" max="8199" width="15.625" style="178" bestFit="1" customWidth="1"/>
    <col min="8200" max="8200" width="14" style="178" customWidth="1"/>
    <col min="8201" max="8201" width="16.125" style="178" bestFit="1" customWidth="1"/>
    <col min="8202" max="8202" width="21.25" style="178" customWidth="1"/>
    <col min="8203" max="8448" width="9" style="178"/>
    <col min="8449" max="8449" width="10" style="178" customWidth="1"/>
    <col min="8450" max="8450" width="22.75" style="178" bestFit="1" customWidth="1"/>
    <col min="8451" max="8452" width="9.5" style="178" bestFit="1" customWidth="1"/>
    <col min="8453" max="8453" width="21.75" style="178" customWidth="1"/>
    <col min="8454" max="8454" width="16.875" style="178" customWidth="1"/>
    <col min="8455" max="8455" width="15.625" style="178" bestFit="1" customWidth="1"/>
    <col min="8456" max="8456" width="14" style="178" customWidth="1"/>
    <col min="8457" max="8457" width="16.125" style="178" bestFit="1" customWidth="1"/>
    <col min="8458" max="8458" width="21.25" style="178" customWidth="1"/>
    <col min="8459" max="8704" width="9" style="178"/>
    <col min="8705" max="8705" width="10" style="178" customWidth="1"/>
    <col min="8706" max="8706" width="22.75" style="178" bestFit="1" customWidth="1"/>
    <col min="8707" max="8708" width="9.5" style="178" bestFit="1" customWidth="1"/>
    <col min="8709" max="8709" width="21.75" style="178" customWidth="1"/>
    <col min="8710" max="8710" width="16.875" style="178" customWidth="1"/>
    <col min="8711" max="8711" width="15.625" style="178" bestFit="1" customWidth="1"/>
    <col min="8712" max="8712" width="14" style="178" customWidth="1"/>
    <col min="8713" max="8713" width="16.125" style="178" bestFit="1" customWidth="1"/>
    <col min="8714" max="8714" width="21.25" style="178" customWidth="1"/>
    <col min="8715" max="8960" width="9" style="178"/>
    <col min="8961" max="8961" width="10" style="178" customWidth="1"/>
    <col min="8962" max="8962" width="22.75" style="178" bestFit="1" customWidth="1"/>
    <col min="8963" max="8964" width="9.5" style="178" bestFit="1" customWidth="1"/>
    <col min="8965" max="8965" width="21.75" style="178" customWidth="1"/>
    <col min="8966" max="8966" width="16.875" style="178" customWidth="1"/>
    <col min="8967" max="8967" width="15.625" style="178" bestFit="1" customWidth="1"/>
    <col min="8968" max="8968" width="14" style="178" customWidth="1"/>
    <col min="8969" max="8969" width="16.125" style="178" bestFit="1" customWidth="1"/>
    <col min="8970" max="8970" width="21.25" style="178" customWidth="1"/>
    <col min="8971" max="9216" width="9" style="178"/>
    <col min="9217" max="9217" width="10" style="178" customWidth="1"/>
    <col min="9218" max="9218" width="22.75" style="178" bestFit="1" customWidth="1"/>
    <col min="9219" max="9220" width="9.5" style="178" bestFit="1" customWidth="1"/>
    <col min="9221" max="9221" width="21.75" style="178" customWidth="1"/>
    <col min="9222" max="9222" width="16.875" style="178" customWidth="1"/>
    <col min="9223" max="9223" width="15.625" style="178" bestFit="1" customWidth="1"/>
    <col min="9224" max="9224" width="14" style="178" customWidth="1"/>
    <col min="9225" max="9225" width="16.125" style="178" bestFit="1" customWidth="1"/>
    <col min="9226" max="9226" width="21.25" style="178" customWidth="1"/>
    <col min="9227" max="9472" width="9" style="178"/>
    <col min="9473" max="9473" width="10" style="178" customWidth="1"/>
    <col min="9474" max="9474" width="22.75" style="178" bestFit="1" customWidth="1"/>
    <col min="9475" max="9476" width="9.5" style="178" bestFit="1" customWidth="1"/>
    <col min="9477" max="9477" width="21.75" style="178" customWidth="1"/>
    <col min="9478" max="9478" width="16.875" style="178" customWidth="1"/>
    <col min="9479" max="9479" width="15.625" style="178" bestFit="1" customWidth="1"/>
    <col min="9480" max="9480" width="14" style="178" customWidth="1"/>
    <col min="9481" max="9481" width="16.125" style="178" bestFit="1" customWidth="1"/>
    <col min="9482" max="9482" width="21.25" style="178" customWidth="1"/>
    <col min="9483" max="9728" width="9" style="178"/>
    <col min="9729" max="9729" width="10" style="178" customWidth="1"/>
    <col min="9730" max="9730" width="22.75" style="178" bestFit="1" customWidth="1"/>
    <col min="9731" max="9732" width="9.5" style="178" bestFit="1" customWidth="1"/>
    <col min="9733" max="9733" width="21.75" style="178" customWidth="1"/>
    <col min="9734" max="9734" width="16.875" style="178" customWidth="1"/>
    <col min="9735" max="9735" width="15.625" style="178" bestFit="1" customWidth="1"/>
    <col min="9736" max="9736" width="14" style="178" customWidth="1"/>
    <col min="9737" max="9737" width="16.125" style="178" bestFit="1" customWidth="1"/>
    <col min="9738" max="9738" width="21.25" style="178" customWidth="1"/>
    <col min="9739" max="9984" width="9" style="178"/>
    <col min="9985" max="9985" width="10" style="178" customWidth="1"/>
    <col min="9986" max="9986" width="22.75" style="178" bestFit="1" customWidth="1"/>
    <col min="9987" max="9988" width="9.5" style="178" bestFit="1" customWidth="1"/>
    <col min="9989" max="9989" width="21.75" style="178" customWidth="1"/>
    <col min="9990" max="9990" width="16.875" style="178" customWidth="1"/>
    <col min="9991" max="9991" width="15.625" style="178" bestFit="1" customWidth="1"/>
    <col min="9992" max="9992" width="14" style="178" customWidth="1"/>
    <col min="9993" max="9993" width="16.125" style="178" bestFit="1" customWidth="1"/>
    <col min="9994" max="9994" width="21.25" style="178" customWidth="1"/>
    <col min="9995" max="10240" width="9" style="178"/>
    <col min="10241" max="10241" width="10" style="178" customWidth="1"/>
    <col min="10242" max="10242" width="22.75" style="178" bestFit="1" customWidth="1"/>
    <col min="10243" max="10244" width="9.5" style="178" bestFit="1" customWidth="1"/>
    <col min="10245" max="10245" width="21.75" style="178" customWidth="1"/>
    <col min="10246" max="10246" width="16.875" style="178" customWidth="1"/>
    <col min="10247" max="10247" width="15.625" style="178" bestFit="1" customWidth="1"/>
    <col min="10248" max="10248" width="14" style="178" customWidth="1"/>
    <col min="10249" max="10249" width="16.125" style="178" bestFit="1" customWidth="1"/>
    <col min="10250" max="10250" width="21.25" style="178" customWidth="1"/>
    <col min="10251" max="10496" width="9" style="178"/>
    <col min="10497" max="10497" width="10" style="178" customWidth="1"/>
    <col min="10498" max="10498" width="22.75" style="178" bestFit="1" customWidth="1"/>
    <col min="10499" max="10500" width="9.5" style="178" bestFit="1" customWidth="1"/>
    <col min="10501" max="10501" width="21.75" style="178" customWidth="1"/>
    <col min="10502" max="10502" width="16.875" style="178" customWidth="1"/>
    <col min="10503" max="10503" width="15.625" style="178" bestFit="1" customWidth="1"/>
    <col min="10504" max="10504" width="14" style="178" customWidth="1"/>
    <col min="10505" max="10505" width="16.125" style="178" bestFit="1" customWidth="1"/>
    <col min="10506" max="10506" width="21.25" style="178" customWidth="1"/>
    <col min="10507" max="10752" width="9" style="178"/>
    <col min="10753" max="10753" width="10" style="178" customWidth="1"/>
    <col min="10754" max="10754" width="22.75" style="178" bestFit="1" customWidth="1"/>
    <col min="10755" max="10756" width="9.5" style="178" bestFit="1" customWidth="1"/>
    <col min="10757" max="10757" width="21.75" style="178" customWidth="1"/>
    <col min="10758" max="10758" width="16.875" style="178" customWidth="1"/>
    <col min="10759" max="10759" width="15.625" style="178" bestFit="1" customWidth="1"/>
    <col min="10760" max="10760" width="14" style="178" customWidth="1"/>
    <col min="10761" max="10761" width="16.125" style="178" bestFit="1" customWidth="1"/>
    <col min="10762" max="10762" width="21.25" style="178" customWidth="1"/>
    <col min="10763" max="11008" width="9" style="178"/>
    <col min="11009" max="11009" width="10" style="178" customWidth="1"/>
    <col min="11010" max="11010" width="22.75" style="178" bestFit="1" customWidth="1"/>
    <col min="11011" max="11012" width="9.5" style="178" bestFit="1" customWidth="1"/>
    <col min="11013" max="11013" width="21.75" style="178" customWidth="1"/>
    <col min="11014" max="11014" width="16.875" style="178" customWidth="1"/>
    <col min="11015" max="11015" width="15.625" style="178" bestFit="1" customWidth="1"/>
    <col min="11016" max="11016" width="14" style="178" customWidth="1"/>
    <col min="11017" max="11017" width="16.125" style="178" bestFit="1" customWidth="1"/>
    <col min="11018" max="11018" width="21.25" style="178" customWidth="1"/>
    <col min="11019" max="11264" width="9" style="178"/>
    <col min="11265" max="11265" width="10" style="178" customWidth="1"/>
    <col min="11266" max="11266" width="22.75" style="178" bestFit="1" customWidth="1"/>
    <col min="11267" max="11268" width="9.5" style="178" bestFit="1" customWidth="1"/>
    <col min="11269" max="11269" width="21.75" style="178" customWidth="1"/>
    <col min="11270" max="11270" width="16.875" style="178" customWidth="1"/>
    <col min="11271" max="11271" width="15.625" style="178" bestFit="1" customWidth="1"/>
    <col min="11272" max="11272" width="14" style="178" customWidth="1"/>
    <col min="11273" max="11273" width="16.125" style="178" bestFit="1" customWidth="1"/>
    <col min="11274" max="11274" width="21.25" style="178" customWidth="1"/>
    <col min="11275" max="11520" width="9" style="178"/>
    <col min="11521" max="11521" width="10" style="178" customWidth="1"/>
    <col min="11522" max="11522" width="22.75" style="178" bestFit="1" customWidth="1"/>
    <col min="11523" max="11524" width="9.5" style="178" bestFit="1" customWidth="1"/>
    <col min="11525" max="11525" width="21.75" style="178" customWidth="1"/>
    <col min="11526" max="11526" width="16.875" style="178" customWidth="1"/>
    <col min="11527" max="11527" width="15.625" style="178" bestFit="1" customWidth="1"/>
    <col min="11528" max="11528" width="14" style="178" customWidth="1"/>
    <col min="11529" max="11529" width="16.125" style="178" bestFit="1" customWidth="1"/>
    <col min="11530" max="11530" width="21.25" style="178" customWidth="1"/>
    <col min="11531" max="11776" width="9" style="178"/>
    <col min="11777" max="11777" width="10" style="178" customWidth="1"/>
    <col min="11778" max="11778" width="22.75" style="178" bestFit="1" customWidth="1"/>
    <col min="11779" max="11780" width="9.5" style="178" bestFit="1" customWidth="1"/>
    <col min="11781" max="11781" width="21.75" style="178" customWidth="1"/>
    <col min="11782" max="11782" width="16.875" style="178" customWidth="1"/>
    <col min="11783" max="11783" width="15.625" style="178" bestFit="1" customWidth="1"/>
    <col min="11784" max="11784" width="14" style="178" customWidth="1"/>
    <col min="11785" max="11785" width="16.125" style="178" bestFit="1" customWidth="1"/>
    <col min="11786" max="11786" width="21.25" style="178" customWidth="1"/>
    <col min="11787" max="12032" width="9" style="178"/>
    <col min="12033" max="12033" width="10" style="178" customWidth="1"/>
    <col min="12034" max="12034" width="22.75" style="178" bestFit="1" customWidth="1"/>
    <col min="12035" max="12036" width="9.5" style="178" bestFit="1" customWidth="1"/>
    <col min="12037" max="12037" width="21.75" style="178" customWidth="1"/>
    <col min="12038" max="12038" width="16.875" style="178" customWidth="1"/>
    <col min="12039" max="12039" width="15.625" style="178" bestFit="1" customWidth="1"/>
    <col min="12040" max="12040" width="14" style="178" customWidth="1"/>
    <col min="12041" max="12041" width="16.125" style="178" bestFit="1" customWidth="1"/>
    <col min="12042" max="12042" width="21.25" style="178" customWidth="1"/>
    <col min="12043" max="12288" width="9" style="178"/>
    <col min="12289" max="12289" width="10" style="178" customWidth="1"/>
    <col min="12290" max="12290" width="22.75" style="178" bestFit="1" customWidth="1"/>
    <col min="12291" max="12292" width="9.5" style="178" bestFit="1" customWidth="1"/>
    <col min="12293" max="12293" width="21.75" style="178" customWidth="1"/>
    <col min="12294" max="12294" width="16.875" style="178" customWidth="1"/>
    <col min="12295" max="12295" width="15.625" style="178" bestFit="1" customWidth="1"/>
    <col min="12296" max="12296" width="14" style="178" customWidth="1"/>
    <col min="12297" max="12297" width="16.125" style="178" bestFit="1" customWidth="1"/>
    <col min="12298" max="12298" width="21.25" style="178" customWidth="1"/>
    <col min="12299" max="12544" width="9" style="178"/>
    <col min="12545" max="12545" width="10" style="178" customWidth="1"/>
    <col min="12546" max="12546" width="22.75" style="178" bestFit="1" customWidth="1"/>
    <col min="12547" max="12548" width="9.5" style="178" bestFit="1" customWidth="1"/>
    <col min="12549" max="12549" width="21.75" style="178" customWidth="1"/>
    <col min="12550" max="12550" width="16.875" style="178" customWidth="1"/>
    <col min="12551" max="12551" width="15.625" style="178" bestFit="1" customWidth="1"/>
    <col min="12552" max="12552" width="14" style="178" customWidth="1"/>
    <col min="12553" max="12553" width="16.125" style="178" bestFit="1" customWidth="1"/>
    <col min="12554" max="12554" width="21.25" style="178" customWidth="1"/>
    <col min="12555" max="12800" width="9" style="178"/>
    <col min="12801" max="12801" width="10" style="178" customWidth="1"/>
    <col min="12802" max="12802" width="22.75" style="178" bestFit="1" customWidth="1"/>
    <col min="12803" max="12804" width="9.5" style="178" bestFit="1" customWidth="1"/>
    <col min="12805" max="12805" width="21.75" style="178" customWidth="1"/>
    <col min="12806" max="12806" width="16.875" style="178" customWidth="1"/>
    <col min="12807" max="12807" width="15.625" style="178" bestFit="1" customWidth="1"/>
    <col min="12808" max="12808" width="14" style="178" customWidth="1"/>
    <col min="12809" max="12809" width="16.125" style="178" bestFit="1" customWidth="1"/>
    <col min="12810" max="12810" width="21.25" style="178" customWidth="1"/>
    <col min="12811" max="13056" width="9" style="178"/>
    <col min="13057" max="13057" width="10" style="178" customWidth="1"/>
    <col min="13058" max="13058" width="22.75" style="178" bestFit="1" customWidth="1"/>
    <col min="13059" max="13060" width="9.5" style="178" bestFit="1" customWidth="1"/>
    <col min="13061" max="13061" width="21.75" style="178" customWidth="1"/>
    <col min="13062" max="13062" width="16.875" style="178" customWidth="1"/>
    <col min="13063" max="13063" width="15.625" style="178" bestFit="1" customWidth="1"/>
    <col min="13064" max="13064" width="14" style="178" customWidth="1"/>
    <col min="13065" max="13065" width="16.125" style="178" bestFit="1" customWidth="1"/>
    <col min="13066" max="13066" width="21.25" style="178" customWidth="1"/>
    <col min="13067" max="13312" width="9" style="178"/>
    <col min="13313" max="13313" width="10" style="178" customWidth="1"/>
    <col min="13314" max="13314" width="22.75" style="178" bestFit="1" customWidth="1"/>
    <col min="13315" max="13316" width="9.5" style="178" bestFit="1" customWidth="1"/>
    <col min="13317" max="13317" width="21.75" style="178" customWidth="1"/>
    <col min="13318" max="13318" width="16.875" style="178" customWidth="1"/>
    <col min="13319" max="13319" width="15.625" style="178" bestFit="1" customWidth="1"/>
    <col min="13320" max="13320" width="14" style="178" customWidth="1"/>
    <col min="13321" max="13321" width="16.125" style="178" bestFit="1" customWidth="1"/>
    <col min="13322" max="13322" width="21.25" style="178" customWidth="1"/>
    <col min="13323" max="13568" width="9" style="178"/>
    <col min="13569" max="13569" width="10" style="178" customWidth="1"/>
    <col min="13570" max="13570" width="22.75" style="178" bestFit="1" customWidth="1"/>
    <col min="13571" max="13572" width="9.5" style="178" bestFit="1" customWidth="1"/>
    <col min="13573" max="13573" width="21.75" style="178" customWidth="1"/>
    <col min="13574" max="13574" width="16.875" style="178" customWidth="1"/>
    <col min="13575" max="13575" width="15.625" style="178" bestFit="1" customWidth="1"/>
    <col min="13576" max="13576" width="14" style="178" customWidth="1"/>
    <col min="13577" max="13577" width="16.125" style="178" bestFit="1" customWidth="1"/>
    <col min="13578" max="13578" width="21.25" style="178" customWidth="1"/>
    <col min="13579" max="13824" width="9" style="178"/>
    <col min="13825" max="13825" width="10" style="178" customWidth="1"/>
    <col min="13826" max="13826" width="22.75" style="178" bestFit="1" customWidth="1"/>
    <col min="13827" max="13828" width="9.5" style="178" bestFit="1" customWidth="1"/>
    <col min="13829" max="13829" width="21.75" style="178" customWidth="1"/>
    <col min="13830" max="13830" width="16.875" style="178" customWidth="1"/>
    <col min="13831" max="13831" width="15.625" style="178" bestFit="1" customWidth="1"/>
    <col min="13832" max="13832" width="14" style="178" customWidth="1"/>
    <col min="13833" max="13833" width="16.125" style="178" bestFit="1" customWidth="1"/>
    <col min="13834" max="13834" width="21.25" style="178" customWidth="1"/>
    <col min="13835" max="14080" width="9" style="178"/>
    <col min="14081" max="14081" width="10" style="178" customWidth="1"/>
    <col min="14082" max="14082" width="22.75" style="178" bestFit="1" customWidth="1"/>
    <col min="14083" max="14084" width="9.5" style="178" bestFit="1" customWidth="1"/>
    <col min="14085" max="14085" width="21.75" style="178" customWidth="1"/>
    <col min="14086" max="14086" width="16.875" style="178" customWidth="1"/>
    <col min="14087" max="14087" width="15.625" style="178" bestFit="1" customWidth="1"/>
    <col min="14088" max="14088" width="14" style="178" customWidth="1"/>
    <col min="14089" max="14089" width="16.125" style="178" bestFit="1" customWidth="1"/>
    <col min="14090" max="14090" width="21.25" style="178" customWidth="1"/>
    <col min="14091" max="14336" width="9" style="178"/>
    <col min="14337" max="14337" width="10" style="178" customWidth="1"/>
    <col min="14338" max="14338" width="22.75" style="178" bestFit="1" customWidth="1"/>
    <col min="14339" max="14340" width="9.5" style="178" bestFit="1" customWidth="1"/>
    <col min="14341" max="14341" width="21.75" style="178" customWidth="1"/>
    <col min="14342" max="14342" width="16.875" style="178" customWidth="1"/>
    <col min="14343" max="14343" width="15.625" style="178" bestFit="1" customWidth="1"/>
    <col min="14344" max="14344" width="14" style="178" customWidth="1"/>
    <col min="14345" max="14345" width="16.125" style="178" bestFit="1" customWidth="1"/>
    <col min="14346" max="14346" width="21.25" style="178" customWidth="1"/>
    <col min="14347" max="14592" width="9" style="178"/>
    <col min="14593" max="14593" width="10" style="178" customWidth="1"/>
    <col min="14594" max="14594" width="22.75" style="178" bestFit="1" customWidth="1"/>
    <col min="14595" max="14596" width="9.5" style="178" bestFit="1" customWidth="1"/>
    <col min="14597" max="14597" width="21.75" style="178" customWidth="1"/>
    <col min="14598" max="14598" width="16.875" style="178" customWidth="1"/>
    <col min="14599" max="14599" width="15.625" style="178" bestFit="1" customWidth="1"/>
    <col min="14600" max="14600" width="14" style="178" customWidth="1"/>
    <col min="14601" max="14601" width="16.125" style="178" bestFit="1" customWidth="1"/>
    <col min="14602" max="14602" width="21.25" style="178" customWidth="1"/>
    <col min="14603" max="14848" width="9" style="178"/>
    <col min="14849" max="14849" width="10" style="178" customWidth="1"/>
    <col min="14850" max="14850" width="22.75" style="178" bestFit="1" customWidth="1"/>
    <col min="14851" max="14852" width="9.5" style="178" bestFit="1" customWidth="1"/>
    <col min="14853" max="14853" width="21.75" style="178" customWidth="1"/>
    <col min="14854" max="14854" width="16.875" style="178" customWidth="1"/>
    <col min="14855" max="14855" width="15.625" style="178" bestFit="1" customWidth="1"/>
    <col min="14856" max="14856" width="14" style="178" customWidth="1"/>
    <col min="14857" max="14857" width="16.125" style="178" bestFit="1" customWidth="1"/>
    <col min="14858" max="14858" width="21.25" style="178" customWidth="1"/>
    <col min="14859" max="15104" width="9" style="178"/>
    <col min="15105" max="15105" width="10" style="178" customWidth="1"/>
    <col min="15106" max="15106" width="22.75" style="178" bestFit="1" customWidth="1"/>
    <col min="15107" max="15108" width="9.5" style="178" bestFit="1" customWidth="1"/>
    <col min="15109" max="15109" width="21.75" style="178" customWidth="1"/>
    <col min="15110" max="15110" width="16.875" style="178" customWidth="1"/>
    <col min="15111" max="15111" width="15.625" style="178" bestFit="1" customWidth="1"/>
    <col min="15112" max="15112" width="14" style="178" customWidth="1"/>
    <col min="15113" max="15113" width="16.125" style="178" bestFit="1" customWidth="1"/>
    <col min="15114" max="15114" width="21.25" style="178" customWidth="1"/>
    <col min="15115" max="15360" width="9" style="178"/>
    <col min="15361" max="15361" width="10" style="178" customWidth="1"/>
    <col min="15362" max="15362" width="22.75" style="178" bestFit="1" customWidth="1"/>
    <col min="15363" max="15364" width="9.5" style="178" bestFit="1" customWidth="1"/>
    <col min="15365" max="15365" width="21.75" style="178" customWidth="1"/>
    <col min="15366" max="15366" width="16.875" style="178" customWidth="1"/>
    <col min="15367" max="15367" width="15.625" style="178" bestFit="1" customWidth="1"/>
    <col min="15368" max="15368" width="14" style="178" customWidth="1"/>
    <col min="15369" max="15369" width="16.125" style="178" bestFit="1" customWidth="1"/>
    <col min="15370" max="15370" width="21.25" style="178" customWidth="1"/>
    <col min="15371" max="15616" width="9" style="178"/>
    <col min="15617" max="15617" width="10" style="178" customWidth="1"/>
    <col min="15618" max="15618" width="22.75" style="178" bestFit="1" customWidth="1"/>
    <col min="15619" max="15620" width="9.5" style="178" bestFit="1" customWidth="1"/>
    <col min="15621" max="15621" width="21.75" style="178" customWidth="1"/>
    <col min="15622" max="15622" width="16.875" style="178" customWidth="1"/>
    <col min="15623" max="15623" width="15.625" style="178" bestFit="1" customWidth="1"/>
    <col min="15624" max="15624" width="14" style="178" customWidth="1"/>
    <col min="15625" max="15625" width="16.125" style="178" bestFit="1" customWidth="1"/>
    <col min="15626" max="15626" width="21.25" style="178" customWidth="1"/>
    <col min="15627" max="15872" width="9" style="178"/>
    <col min="15873" max="15873" width="10" style="178" customWidth="1"/>
    <col min="15874" max="15874" width="22.75" style="178" bestFit="1" customWidth="1"/>
    <col min="15875" max="15876" width="9.5" style="178" bestFit="1" customWidth="1"/>
    <col min="15877" max="15877" width="21.75" style="178" customWidth="1"/>
    <col min="15878" max="15878" width="16.875" style="178" customWidth="1"/>
    <col min="15879" max="15879" width="15.625" style="178" bestFit="1" customWidth="1"/>
    <col min="15880" max="15880" width="14" style="178" customWidth="1"/>
    <col min="15881" max="15881" width="16.125" style="178" bestFit="1" customWidth="1"/>
    <col min="15882" max="15882" width="21.25" style="178" customWidth="1"/>
    <col min="15883" max="16128" width="9" style="178"/>
    <col min="16129" max="16129" width="10" style="178" customWidth="1"/>
    <col min="16130" max="16130" width="22.75" style="178" bestFit="1" customWidth="1"/>
    <col min="16131" max="16132" width="9.5" style="178" bestFit="1" customWidth="1"/>
    <col min="16133" max="16133" width="21.75" style="178" customWidth="1"/>
    <col min="16134" max="16134" width="16.875" style="178" customWidth="1"/>
    <col min="16135" max="16135" width="15.625" style="178" bestFit="1" customWidth="1"/>
    <col min="16136" max="16136" width="14" style="178" customWidth="1"/>
    <col min="16137" max="16137" width="16.125" style="178" bestFit="1" customWidth="1"/>
    <col min="16138" max="16138" width="21.25" style="178" customWidth="1"/>
    <col min="16139" max="16384" width="9" style="178"/>
  </cols>
  <sheetData>
    <row r="1" spans="1:13" ht="33" customHeight="1">
      <c r="A1" s="388" t="s">
        <v>1776</v>
      </c>
      <c r="B1" s="389"/>
      <c r="C1" s="389"/>
      <c r="D1" s="389"/>
      <c r="E1" s="389"/>
      <c r="F1" s="389"/>
      <c r="G1" s="389"/>
      <c r="H1" s="389"/>
      <c r="I1" s="389"/>
      <c r="J1" s="389"/>
    </row>
    <row r="2" spans="1:13" ht="21" customHeight="1">
      <c r="J2" s="178" t="s">
        <v>1640</v>
      </c>
    </row>
    <row r="3" spans="1:13" ht="35.25" customHeight="1">
      <c r="A3" s="180" t="s">
        <v>1641</v>
      </c>
      <c r="B3" s="175" t="s">
        <v>1642</v>
      </c>
      <c r="C3" s="175" t="s">
        <v>1643</v>
      </c>
      <c r="D3" s="175" t="s">
        <v>1644</v>
      </c>
      <c r="E3" s="176" t="s">
        <v>1583</v>
      </c>
      <c r="F3" s="176" t="s">
        <v>1645</v>
      </c>
      <c r="G3" s="176" t="s">
        <v>1646</v>
      </c>
      <c r="H3" s="176" t="s">
        <v>1647</v>
      </c>
      <c r="I3" s="176" t="s">
        <v>1648</v>
      </c>
      <c r="J3" s="176" t="s">
        <v>1649</v>
      </c>
    </row>
    <row r="4" spans="1:13" s="202" customFormat="1">
      <c r="A4" s="311"/>
      <c r="B4" s="311"/>
      <c r="C4" s="311"/>
      <c r="D4" s="311"/>
      <c r="E4" s="314" t="s">
        <v>3391</v>
      </c>
      <c r="F4" s="276">
        <f>F5+F61</f>
        <v>89210.41</v>
      </c>
      <c r="G4" s="276">
        <f>G5+G61</f>
        <v>91476.557399999991</v>
      </c>
      <c r="H4" s="276">
        <f>H5+H61</f>
        <v>2266.1473999999798</v>
      </c>
      <c r="I4" s="276">
        <f>I5+I61</f>
        <v>2262.9709999999995</v>
      </c>
      <c r="J4" s="201"/>
      <c r="K4" s="280"/>
      <c r="M4" s="310">
        <v>1</v>
      </c>
    </row>
    <row r="5" spans="1:13" s="170" customFormat="1">
      <c r="A5" s="312"/>
      <c r="B5" s="321"/>
      <c r="C5" s="313"/>
      <c r="D5" s="313"/>
      <c r="E5" s="315" t="s">
        <v>3392</v>
      </c>
      <c r="F5" s="277">
        <f>SUM(F6:F60)</f>
        <v>12952.089999999998</v>
      </c>
      <c r="G5" s="277">
        <f>SUM(G6:G60)</f>
        <v>3958.1150000000002</v>
      </c>
      <c r="H5" s="277">
        <f>SUM(H6:H60)</f>
        <v>-8993.9749999999985</v>
      </c>
      <c r="I5" s="277">
        <f>SUM(I6:I60)</f>
        <v>1733.8199999999997</v>
      </c>
      <c r="J5" s="194"/>
      <c r="K5" s="280"/>
      <c r="M5" s="310">
        <v>1</v>
      </c>
    </row>
    <row r="6" spans="1:13">
      <c r="A6" s="390"/>
      <c r="B6" s="322" t="s">
        <v>1650</v>
      </c>
      <c r="C6" s="181">
        <v>2010399</v>
      </c>
      <c r="D6" s="181" t="s">
        <v>158</v>
      </c>
      <c r="E6" s="316" t="s">
        <v>1651</v>
      </c>
      <c r="F6" s="278">
        <v>300</v>
      </c>
      <c r="G6" s="278">
        <v>52.93</v>
      </c>
      <c r="H6" s="278">
        <f t="shared" ref="H6:H21" si="0">G6-F6</f>
        <v>-247.07</v>
      </c>
      <c r="I6" s="278">
        <v>52.93</v>
      </c>
      <c r="J6" s="184"/>
      <c r="K6" s="280"/>
      <c r="M6" s="310">
        <v>1</v>
      </c>
    </row>
    <row r="7" spans="1:13">
      <c r="A7" s="390"/>
      <c r="B7" s="322" t="s">
        <v>1650</v>
      </c>
      <c r="C7" s="181">
        <v>2299901</v>
      </c>
      <c r="D7" s="181" t="s">
        <v>158</v>
      </c>
      <c r="E7" s="316" t="s">
        <v>1652</v>
      </c>
      <c r="F7" s="278">
        <v>2500</v>
      </c>
      <c r="G7" s="278">
        <v>1650</v>
      </c>
      <c r="H7" s="278">
        <f t="shared" si="0"/>
        <v>-850</v>
      </c>
      <c r="I7" s="278">
        <v>917.26</v>
      </c>
      <c r="J7" s="184"/>
      <c r="K7" s="280"/>
      <c r="M7" s="310">
        <v>1</v>
      </c>
    </row>
    <row r="8" spans="1:13">
      <c r="A8" s="390" t="s">
        <v>1653</v>
      </c>
      <c r="B8" s="322" t="s">
        <v>3402</v>
      </c>
      <c r="C8" s="181">
        <v>2120201</v>
      </c>
      <c r="D8" s="181" t="s">
        <v>158</v>
      </c>
      <c r="E8" s="316" t="s">
        <v>1654</v>
      </c>
      <c r="F8" s="278">
        <v>3500</v>
      </c>
      <c r="G8" s="278">
        <v>0</v>
      </c>
      <c r="H8" s="278">
        <f t="shared" si="0"/>
        <v>-3500</v>
      </c>
      <c r="I8" s="278"/>
      <c r="J8" s="184"/>
      <c r="K8" s="280"/>
      <c r="M8" s="310">
        <v>1</v>
      </c>
    </row>
    <row r="9" spans="1:13">
      <c r="A9" s="390"/>
      <c r="B9" s="322" t="s">
        <v>3402</v>
      </c>
      <c r="C9" s="181">
        <v>2200102</v>
      </c>
      <c r="D9" s="181" t="s">
        <v>158</v>
      </c>
      <c r="E9" s="185" t="s">
        <v>1655</v>
      </c>
      <c r="F9" s="278">
        <v>55</v>
      </c>
      <c r="G9" s="278">
        <v>25</v>
      </c>
      <c r="H9" s="278">
        <f t="shared" si="0"/>
        <v>-30</v>
      </c>
      <c r="I9" s="278"/>
      <c r="J9" s="186"/>
      <c r="K9" s="280"/>
      <c r="M9" s="310">
        <v>1</v>
      </c>
    </row>
    <row r="10" spans="1:13" s="170" customFormat="1">
      <c r="A10" s="390"/>
      <c r="B10" s="322" t="s">
        <v>3402</v>
      </c>
      <c r="C10" s="181">
        <v>2200102</v>
      </c>
      <c r="D10" s="181" t="s">
        <v>158</v>
      </c>
      <c r="E10" s="185" t="s">
        <v>1656</v>
      </c>
      <c r="F10" s="278">
        <v>10</v>
      </c>
      <c r="G10" s="278">
        <v>9.3350000000000009</v>
      </c>
      <c r="H10" s="278">
        <f t="shared" si="0"/>
        <v>-0.66499999999999915</v>
      </c>
      <c r="I10" s="278"/>
      <c r="J10" s="186"/>
      <c r="K10" s="280"/>
      <c r="M10" s="310">
        <v>1</v>
      </c>
    </row>
    <row r="11" spans="1:13" ht="27">
      <c r="A11" s="390" t="s">
        <v>1657</v>
      </c>
      <c r="B11" s="322" t="s">
        <v>3379</v>
      </c>
      <c r="C11" s="181">
        <v>2120201</v>
      </c>
      <c r="D11" s="181" t="s">
        <v>158</v>
      </c>
      <c r="E11" s="316" t="s">
        <v>1658</v>
      </c>
      <c r="F11" s="278">
        <v>2000</v>
      </c>
      <c r="G11" s="278">
        <v>300</v>
      </c>
      <c r="H11" s="278">
        <f t="shared" si="0"/>
        <v>-1700</v>
      </c>
      <c r="I11" s="278"/>
      <c r="J11" s="184"/>
      <c r="K11" s="280"/>
      <c r="M11" s="310">
        <v>1</v>
      </c>
    </row>
    <row r="12" spans="1:13" ht="27">
      <c r="A12" s="390"/>
      <c r="B12" s="322" t="s">
        <v>3379</v>
      </c>
      <c r="C12" s="181">
        <v>2120199</v>
      </c>
      <c r="D12" s="181" t="s">
        <v>159</v>
      </c>
      <c r="E12" s="316" t="s">
        <v>1659</v>
      </c>
      <c r="F12" s="278">
        <v>18</v>
      </c>
      <c r="G12" s="278">
        <v>0</v>
      </c>
      <c r="H12" s="278">
        <f t="shared" si="0"/>
        <v>-18</v>
      </c>
      <c r="I12" s="278">
        <v>0</v>
      </c>
      <c r="J12" s="184"/>
      <c r="K12" s="280"/>
      <c r="M12" s="310">
        <v>1</v>
      </c>
    </row>
    <row r="13" spans="1:13" s="170" customFormat="1" ht="27">
      <c r="A13" s="390"/>
      <c r="B13" s="322" t="s">
        <v>3379</v>
      </c>
      <c r="C13" s="181">
        <v>2120109</v>
      </c>
      <c r="D13" s="181" t="s">
        <v>159</v>
      </c>
      <c r="E13" s="316" t="s">
        <v>1660</v>
      </c>
      <c r="F13" s="278">
        <v>15</v>
      </c>
      <c r="G13" s="278">
        <v>6</v>
      </c>
      <c r="H13" s="278">
        <f t="shared" si="0"/>
        <v>-9</v>
      </c>
      <c r="I13" s="278">
        <v>0</v>
      </c>
      <c r="J13" s="184"/>
      <c r="K13" s="280"/>
      <c r="M13" s="310">
        <v>1</v>
      </c>
    </row>
    <row r="14" spans="1:13" ht="27">
      <c r="A14" s="390"/>
      <c r="B14" s="322" t="s">
        <v>3379</v>
      </c>
      <c r="C14" s="181">
        <v>2120109</v>
      </c>
      <c r="D14" s="181" t="s">
        <v>159</v>
      </c>
      <c r="E14" s="316" t="s">
        <v>1661</v>
      </c>
      <c r="F14" s="278">
        <v>7</v>
      </c>
      <c r="G14" s="278">
        <v>4</v>
      </c>
      <c r="H14" s="278">
        <f t="shared" si="0"/>
        <v>-3</v>
      </c>
      <c r="I14" s="278">
        <v>0</v>
      </c>
      <c r="J14" s="184"/>
      <c r="K14" s="280"/>
      <c r="M14" s="310">
        <v>1</v>
      </c>
    </row>
    <row r="15" spans="1:13" ht="27">
      <c r="A15" s="390"/>
      <c r="B15" s="322" t="s">
        <v>3379</v>
      </c>
      <c r="C15" s="181">
        <v>2120199</v>
      </c>
      <c r="D15" s="181" t="s">
        <v>159</v>
      </c>
      <c r="E15" s="316" t="s">
        <v>1662</v>
      </c>
      <c r="F15" s="278">
        <v>5</v>
      </c>
      <c r="G15" s="278">
        <v>2</v>
      </c>
      <c r="H15" s="278">
        <f t="shared" si="0"/>
        <v>-3</v>
      </c>
      <c r="I15" s="278">
        <v>0</v>
      </c>
      <c r="J15" s="184"/>
      <c r="K15" s="280"/>
      <c r="M15" s="310">
        <v>1</v>
      </c>
    </row>
    <row r="16" spans="1:13" s="170" customFormat="1" ht="27">
      <c r="A16" s="390"/>
      <c r="B16" s="322" t="s">
        <v>3379</v>
      </c>
      <c r="C16" s="181">
        <v>2050802</v>
      </c>
      <c r="D16" s="181" t="s">
        <v>159</v>
      </c>
      <c r="E16" s="316" t="s">
        <v>1663</v>
      </c>
      <c r="F16" s="278">
        <v>4</v>
      </c>
      <c r="G16" s="278">
        <v>2</v>
      </c>
      <c r="H16" s="278">
        <f t="shared" si="0"/>
        <v>-2</v>
      </c>
      <c r="I16" s="278">
        <v>0</v>
      </c>
      <c r="J16" s="184"/>
      <c r="K16" s="280"/>
      <c r="M16" s="310">
        <v>1</v>
      </c>
    </row>
    <row r="17" spans="1:13" s="170" customFormat="1" ht="27">
      <c r="A17" s="390"/>
      <c r="B17" s="322" t="s">
        <v>3379</v>
      </c>
      <c r="C17" s="181">
        <v>2120199</v>
      </c>
      <c r="D17" s="181" t="s">
        <v>159</v>
      </c>
      <c r="E17" s="316" t="s">
        <v>1664</v>
      </c>
      <c r="F17" s="278">
        <v>4</v>
      </c>
      <c r="G17" s="278">
        <v>2</v>
      </c>
      <c r="H17" s="278">
        <f t="shared" si="0"/>
        <v>-2</v>
      </c>
      <c r="I17" s="278">
        <v>0</v>
      </c>
      <c r="J17" s="184"/>
      <c r="K17" s="280"/>
      <c r="M17" s="310">
        <v>1</v>
      </c>
    </row>
    <row r="18" spans="1:13" s="170" customFormat="1" ht="27">
      <c r="A18" s="390"/>
      <c r="B18" s="322" t="s">
        <v>3379</v>
      </c>
      <c r="C18" s="181">
        <v>2120199</v>
      </c>
      <c r="D18" s="181" t="s">
        <v>159</v>
      </c>
      <c r="E18" s="316" t="s">
        <v>1665</v>
      </c>
      <c r="F18" s="278">
        <v>4</v>
      </c>
      <c r="G18" s="278">
        <v>2</v>
      </c>
      <c r="H18" s="278">
        <f t="shared" si="0"/>
        <v>-2</v>
      </c>
      <c r="I18" s="278">
        <v>0</v>
      </c>
      <c r="J18" s="184"/>
      <c r="K18" s="280"/>
      <c r="M18" s="310">
        <v>1</v>
      </c>
    </row>
    <row r="19" spans="1:13" s="170" customFormat="1" ht="27">
      <c r="A19" s="390"/>
      <c r="B19" s="322" t="s">
        <v>3379</v>
      </c>
      <c r="C19" s="181">
        <v>2120110</v>
      </c>
      <c r="D19" s="181" t="s">
        <v>159</v>
      </c>
      <c r="E19" s="316" t="s">
        <v>1666</v>
      </c>
      <c r="F19" s="278">
        <v>3</v>
      </c>
      <c r="G19" s="278">
        <v>2</v>
      </c>
      <c r="H19" s="278">
        <f t="shared" si="0"/>
        <v>-1</v>
      </c>
      <c r="I19" s="278">
        <v>0</v>
      </c>
      <c r="J19" s="184"/>
      <c r="K19" s="280"/>
      <c r="M19" s="310">
        <v>1</v>
      </c>
    </row>
    <row r="20" spans="1:13">
      <c r="A20" s="390" t="s">
        <v>1667</v>
      </c>
      <c r="B20" s="322" t="s">
        <v>3380</v>
      </c>
      <c r="C20" s="181">
        <v>2150899</v>
      </c>
      <c r="D20" s="181" t="s">
        <v>158</v>
      </c>
      <c r="E20" s="316" t="s">
        <v>1668</v>
      </c>
      <c r="F20" s="278">
        <v>1000</v>
      </c>
      <c r="G20" s="278">
        <v>121</v>
      </c>
      <c r="H20" s="278">
        <f t="shared" si="0"/>
        <v>-879</v>
      </c>
      <c r="I20" s="278">
        <v>121</v>
      </c>
      <c r="J20" s="184"/>
      <c r="K20" s="280"/>
      <c r="M20" s="310">
        <v>1</v>
      </c>
    </row>
    <row r="21" spans="1:13">
      <c r="A21" s="390"/>
      <c r="B21" s="322" t="s">
        <v>3380</v>
      </c>
      <c r="C21" s="181">
        <v>2179901</v>
      </c>
      <c r="D21" s="181" t="s">
        <v>158</v>
      </c>
      <c r="E21" s="316" t="s">
        <v>1669</v>
      </c>
      <c r="F21" s="278">
        <v>500</v>
      </c>
      <c r="G21" s="278">
        <v>0</v>
      </c>
      <c r="H21" s="278">
        <f t="shared" si="0"/>
        <v>-500</v>
      </c>
      <c r="I21" s="278">
        <v>0</v>
      </c>
      <c r="J21" s="184"/>
      <c r="K21" s="280"/>
      <c r="M21" s="310">
        <v>1</v>
      </c>
    </row>
    <row r="22" spans="1:13" s="170" customFormat="1" ht="27">
      <c r="A22" s="391">
        <v>302001</v>
      </c>
      <c r="B22" s="322" t="s">
        <v>3381</v>
      </c>
      <c r="C22" s="181">
        <v>2150602</v>
      </c>
      <c r="D22" s="187" t="s">
        <v>159</v>
      </c>
      <c r="E22" s="316" t="s">
        <v>1670</v>
      </c>
      <c r="F22" s="278">
        <v>5</v>
      </c>
      <c r="G22" s="278">
        <v>4</v>
      </c>
      <c r="H22" s="278">
        <v>-1</v>
      </c>
      <c r="I22" s="278">
        <v>5</v>
      </c>
      <c r="J22" s="184" t="s">
        <v>1671</v>
      </c>
      <c r="K22" s="280"/>
      <c r="M22" s="310">
        <v>1</v>
      </c>
    </row>
    <row r="23" spans="1:13" s="170" customFormat="1" ht="27">
      <c r="A23" s="391"/>
      <c r="B23" s="322" t="s">
        <v>3381</v>
      </c>
      <c r="C23" s="181">
        <v>2150699</v>
      </c>
      <c r="D23" s="187" t="s">
        <v>159</v>
      </c>
      <c r="E23" s="316" t="s">
        <v>1672</v>
      </c>
      <c r="F23" s="278">
        <v>12</v>
      </c>
      <c r="G23" s="278">
        <v>11</v>
      </c>
      <c r="H23" s="278">
        <v>-1</v>
      </c>
      <c r="I23" s="278">
        <v>5</v>
      </c>
      <c r="J23" s="184" t="s">
        <v>1673</v>
      </c>
      <c r="K23" s="280"/>
      <c r="M23" s="310">
        <v>1</v>
      </c>
    </row>
    <row r="24" spans="1:13" s="170" customFormat="1" ht="27">
      <c r="A24" s="391"/>
      <c r="B24" s="322" t="s">
        <v>3381</v>
      </c>
      <c r="C24" s="181">
        <v>2150605</v>
      </c>
      <c r="D24" s="187" t="s">
        <v>159</v>
      </c>
      <c r="E24" s="316" t="s">
        <v>1674</v>
      </c>
      <c r="F24" s="278">
        <v>3</v>
      </c>
      <c r="G24" s="278">
        <v>2</v>
      </c>
      <c r="H24" s="278">
        <v>-1</v>
      </c>
      <c r="I24" s="278">
        <v>3</v>
      </c>
      <c r="J24" s="184" t="s">
        <v>1675</v>
      </c>
      <c r="K24" s="280"/>
      <c r="M24" s="310">
        <v>1</v>
      </c>
    </row>
    <row r="25" spans="1:13" s="170" customFormat="1" ht="27">
      <c r="A25" s="391"/>
      <c r="B25" s="322" t="s">
        <v>3381</v>
      </c>
      <c r="C25" s="181">
        <v>2150605</v>
      </c>
      <c r="D25" s="187" t="s">
        <v>1676</v>
      </c>
      <c r="E25" s="316" t="s">
        <v>1677</v>
      </c>
      <c r="F25" s="278">
        <v>5</v>
      </c>
      <c r="G25" s="278">
        <v>4.5</v>
      </c>
      <c r="H25" s="278">
        <v>-0.5</v>
      </c>
      <c r="I25" s="278">
        <v>5</v>
      </c>
      <c r="J25" s="184" t="s">
        <v>1678</v>
      </c>
      <c r="K25" s="280"/>
      <c r="M25" s="310">
        <v>1</v>
      </c>
    </row>
    <row r="26" spans="1:13" s="170" customFormat="1" ht="27">
      <c r="A26" s="391"/>
      <c r="B26" s="322" t="s">
        <v>3381</v>
      </c>
      <c r="C26" s="181">
        <v>2150605</v>
      </c>
      <c r="D26" s="187" t="s">
        <v>159</v>
      </c>
      <c r="E26" s="316" t="s">
        <v>1679</v>
      </c>
      <c r="F26" s="278">
        <v>2</v>
      </c>
      <c r="G26" s="278">
        <v>1.5</v>
      </c>
      <c r="H26" s="278">
        <v>-0.5</v>
      </c>
      <c r="I26" s="278"/>
      <c r="J26" s="184" t="s">
        <v>1680</v>
      </c>
      <c r="K26" s="280"/>
      <c r="M26" s="310">
        <v>1</v>
      </c>
    </row>
    <row r="27" spans="1:13" s="170" customFormat="1" ht="27">
      <c r="A27" s="391"/>
      <c r="B27" s="322" t="s">
        <v>3381</v>
      </c>
      <c r="C27" s="181">
        <v>2150602</v>
      </c>
      <c r="D27" s="187" t="s">
        <v>159</v>
      </c>
      <c r="E27" s="316" t="s">
        <v>1681</v>
      </c>
      <c r="F27" s="278">
        <v>5</v>
      </c>
      <c r="G27" s="278">
        <v>4.5</v>
      </c>
      <c r="H27" s="278">
        <v>-0.5</v>
      </c>
      <c r="I27" s="278">
        <v>3</v>
      </c>
      <c r="J27" s="184" t="s">
        <v>1682</v>
      </c>
      <c r="K27" s="280"/>
      <c r="M27" s="310">
        <v>1</v>
      </c>
    </row>
    <row r="28" spans="1:13" s="170" customFormat="1" ht="27">
      <c r="A28" s="391"/>
      <c r="B28" s="322" t="s">
        <v>3381</v>
      </c>
      <c r="C28" s="181">
        <v>2150605</v>
      </c>
      <c r="D28" s="187" t="s">
        <v>159</v>
      </c>
      <c r="E28" s="316" t="s">
        <v>1683</v>
      </c>
      <c r="F28" s="278">
        <v>3</v>
      </c>
      <c r="G28" s="278">
        <v>2.5</v>
      </c>
      <c r="H28" s="278">
        <v>-0.5</v>
      </c>
      <c r="I28" s="278"/>
      <c r="J28" s="184" t="s">
        <v>1682</v>
      </c>
      <c r="K28" s="280"/>
      <c r="M28" s="310">
        <v>1</v>
      </c>
    </row>
    <row r="29" spans="1:13">
      <c r="A29" s="391" t="s">
        <v>1684</v>
      </c>
      <c r="B29" s="324" t="s">
        <v>3403</v>
      </c>
      <c r="C29" s="181">
        <v>2010302</v>
      </c>
      <c r="D29" s="187" t="s">
        <v>159</v>
      </c>
      <c r="E29" s="317" t="s">
        <v>1685</v>
      </c>
      <c r="F29" s="278">
        <v>10</v>
      </c>
      <c r="G29" s="278">
        <v>0</v>
      </c>
      <c r="H29" s="278">
        <f t="shared" ref="H29:H45" si="1">G29-F29</f>
        <v>-10</v>
      </c>
      <c r="I29" s="278">
        <v>10</v>
      </c>
      <c r="J29" s="184"/>
      <c r="K29" s="280"/>
      <c r="M29" s="310">
        <v>1</v>
      </c>
    </row>
    <row r="30" spans="1:13" s="170" customFormat="1">
      <c r="A30" s="391"/>
      <c r="B30" s="324" t="s">
        <v>3403</v>
      </c>
      <c r="C30" s="181">
        <v>2010302</v>
      </c>
      <c r="D30" s="187" t="s">
        <v>159</v>
      </c>
      <c r="E30" s="317" t="s">
        <v>1686</v>
      </c>
      <c r="F30" s="278">
        <v>10</v>
      </c>
      <c r="G30" s="278">
        <v>2.5</v>
      </c>
      <c r="H30" s="278">
        <f t="shared" si="1"/>
        <v>-7.5</v>
      </c>
      <c r="I30" s="278">
        <v>10</v>
      </c>
      <c r="J30" s="184"/>
      <c r="K30" s="280"/>
      <c r="M30" s="310">
        <v>1</v>
      </c>
    </row>
    <row r="31" spans="1:13">
      <c r="A31" s="391" t="s">
        <v>1687</v>
      </c>
      <c r="B31" s="322" t="s">
        <v>3383</v>
      </c>
      <c r="C31" s="181">
        <v>2050201</v>
      </c>
      <c r="D31" s="188" t="s">
        <v>158</v>
      </c>
      <c r="E31" s="189" t="s">
        <v>1688</v>
      </c>
      <c r="F31" s="278">
        <v>20</v>
      </c>
      <c r="G31" s="278">
        <v>0.45</v>
      </c>
      <c r="H31" s="278">
        <f t="shared" si="1"/>
        <v>-19.55</v>
      </c>
      <c r="I31" s="278">
        <v>0.45</v>
      </c>
      <c r="J31" s="184"/>
      <c r="K31" s="280"/>
      <c r="M31" s="310">
        <v>1</v>
      </c>
    </row>
    <row r="32" spans="1:13">
      <c r="A32" s="391"/>
      <c r="B32" s="322" t="s">
        <v>3383</v>
      </c>
      <c r="C32" s="181">
        <v>2050299</v>
      </c>
      <c r="D32" s="188" t="s">
        <v>158</v>
      </c>
      <c r="E32" s="189" t="s">
        <v>1689</v>
      </c>
      <c r="F32" s="278">
        <v>14</v>
      </c>
      <c r="G32" s="278">
        <v>3</v>
      </c>
      <c r="H32" s="278">
        <f t="shared" si="1"/>
        <v>-11</v>
      </c>
      <c r="I32" s="278"/>
      <c r="J32" s="184"/>
      <c r="K32" s="280"/>
      <c r="M32" s="310">
        <v>1</v>
      </c>
    </row>
    <row r="33" spans="1:13" s="170" customFormat="1">
      <c r="A33" s="391"/>
      <c r="B33" s="322" t="s">
        <v>3383</v>
      </c>
      <c r="C33" s="181">
        <v>2050102</v>
      </c>
      <c r="D33" s="187" t="s">
        <v>1690</v>
      </c>
      <c r="E33" s="190" t="s">
        <v>1691</v>
      </c>
      <c r="F33" s="278">
        <v>12</v>
      </c>
      <c r="G33" s="278">
        <v>8</v>
      </c>
      <c r="H33" s="278">
        <f t="shared" si="1"/>
        <v>-4</v>
      </c>
      <c r="I33" s="278">
        <v>8</v>
      </c>
      <c r="J33" s="184"/>
      <c r="K33" s="280"/>
      <c r="M33" s="310">
        <v>1</v>
      </c>
    </row>
    <row r="34" spans="1:13">
      <c r="A34" s="390" t="s">
        <v>1692</v>
      </c>
      <c r="B34" s="322" t="s">
        <v>3384</v>
      </c>
      <c r="C34" s="191">
        <v>2140106</v>
      </c>
      <c r="D34" s="181" t="s">
        <v>158</v>
      </c>
      <c r="E34" s="189" t="s">
        <v>1693</v>
      </c>
      <c r="F34" s="278">
        <v>55</v>
      </c>
      <c r="G34" s="278">
        <v>0</v>
      </c>
      <c r="H34" s="278">
        <f t="shared" si="1"/>
        <v>-55</v>
      </c>
      <c r="I34" s="278">
        <v>0</v>
      </c>
      <c r="J34" s="184"/>
      <c r="K34" s="280"/>
      <c r="M34" s="310">
        <v>1</v>
      </c>
    </row>
    <row r="35" spans="1:13">
      <c r="A35" s="390"/>
      <c r="B35" s="322" t="s">
        <v>3384</v>
      </c>
      <c r="C35" s="191">
        <v>2140106</v>
      </c>
      <c r="D35" s="181" t="s">
        <v>158</v>
      </c>
      <c r="E35" s="189" t="s">
        <v>1694</v>
      </c>
      <c r="F35" s="278">
        <v>27</v>
      </c>
      <c r="G35" s="278">
        <v>0</v>
      </c>
      <c r="H35" s="278">
        <f t="shared" si="1"/>
        <v>-27</v>
      </c>
      <c r="I35" s="278">
        <v>0</v>
      </c>
      <c r="J35" s="184"/>
      <c r="K35" s="280"/>
      <c r="M35" s="310">
        <v>1</v>
      </c>
    </row>
    <row r="36" spans="1:13" s="170" customFormat="1">
      <c r="A36" s="390"/>
      <c r="B36" s="322" t="s">
        <v>3384</v>
      </c>
      <c r="C36" s="181" t="s">
        <v>1695</v>
      </c>
      <c r="D36" s="188" t="s">
        <v>159</v>
      </c>
      <c r="E36" s="189" t="s">
        <v>1696</v>
      </c>
      <c r="F36" s="279">
        <v>3</v>
      </c>
      <c r="G36" s="278">
        <v>2</v>
      </c>
      <c r="H36" s="278">
        <f t="shared" si="1"/>
        <v>-1</v>
      </c>
      <c r="I36" s="279">
        <v>3</v>
      </c>
      <c r="J36" s="184"/>
      <c r="K36" s="280"/>
      <c r="M36" s="310">
        <v>1</v>
      </c>
    </row>
    <row r="37" spans="1:13" s="170" customFormat="1">
      <c r="A37" s="390"/>
      <c r="B37" s="322" t="s">
        <v>3384</v>
      </c>
      <c r="C37" s="181" t="s">
        <v>1695</v>
      </c>
      <c r="D37" s="188" t="s">
        <v>159</v>
      </c>
      <c r="E37" s="192" t="s">
        <v>1697</v>
      </c>
      <c r="F37" s="279">
        <v>2</v>
      </c>
      <c r="G37" s="278">
        <v>1</v>
      </c>
      <c r="H37" s="278">
        <f t="shared" si="1"/>
        <v>-1</v>
      </c>
      <c r="I37" s="279">
        <v>2</v>
      </c>
      <c r="J37" s="184"/>
      <c r="K37" s="280"/>
      <c r="M37" s="310">
        <v>1</v>
      </c>
    </row>
    <row r="38" spans="1:13" s="170" customFormat="1">
      <c r="A38" s="390"/>
      <c r="B38" s="322" t="s">
        <v>3384</v>
      </c>
      <c r="C38" s="181" t="s">
        <v>1698</v>
      </c>
      <c r="D38" s="188" t="s">
        <v>159</v>
      </c>
      <c r="E38" s="192" t="s">
        <v>1699</v>
      </c>
      <c r="F38" s="279">
        <v>3</v>
      </c>
      <c r="G38" s="278">
        <v>2.5</v>
      </c>
      <c r="H38" s="278">
        <f t="shared" si="1"/>
        <v>-0.5</v>
      </c>
      <c r="I38" s="279">
        <v>3</v>
      </c>
      <c r="J38" s="184"/>
      <c r="K38" s="280"/>
      <c r="M38" s="310">
        <v>1</v>
      </c>
    </row>
    <row r="39" spans="1:13" ht="94.5">
      <c r="A39" s="390" t="s">
        <v>1700</v>
      </c>
      <c r="B39" s="322" t="s">
        <v>3385</v>
      </c>
      <c r="C39" s="181">
        <v>2130799</v>
      </c>
      <c r="D39" s="181" t="s">
        <v>158</v>
      </c>
      <c r="E39" s="185" t="s">
        <v>1701</v>
      </c>
      <c r="F39" s="278">
        <v>29</v>
      </c>
      <c r="G39" s="278">
        <v>1</v>
      </c>
      <c r="H39" s="278">
        <f t="shared" si="1"/>
        <v>-28</v>
      </c>
      <c r="I39" s="278">
        <v>1</v>
      </c>
      <c r="J39" s="184" t="s">
        <v>1702</v>
      </c>
      <c r="K39" s="280"/>
      <c r="M39" s="310">
        <v>1</v>
      </c>
    </row>
    <row r="40" spans="1:13" ht="54">
      <c r="A40" s="390"/>
      <c r="B40" s="322" t="s">
        <v>3385</v>
      </c>
      <c r="C40" s="181">
        <v>2130108</v>
      </c>
      <c r="D40" s="181" t="s">
        <v>158</v>
      </c>
      <c r="E40" s="316" t="s">
        <v>1703</v>
      </c>
      <c r="F40" s="278">
        <v>12</v>
      </c>
      <c r="G40" s="278">
        <v>0</v>
      </c>
      <c r="H40" s="278">
        <f t="shared" si="1"/>
        <v>-12</v>
      </c>
      <c r="I40" s="278">
        <v>0</v>
      </c>
      <c r="J40" s="184" t="s">
        <v>1704</v>
      </c>
      <c r="K40" s="280"/>
      <c r="M40" s="310">
        <v>1</v>
      </c>
    </row>
    <row r="41" spans="1:13" s="170" customFormat="1" ht="27">
      <c r="A41" s="390"/>
      <c r="B41" s="322" t="s">
        <v>3385</v>
      </c>
      <c r="C41" s="181">
        <v>2130335</v>
      </c>
      <c r="D41" s="181" t="s">
        <v>158</v>
      </c>
      <c r="E41" s="184" t="s">
        <v>1705</v>
      </c>
      <c r="F41" s="278">
        <v>12.07</v>
      </c>
      <c r="G41" s="278">
        <v>5</v>
      </c>
      <c r="H41" s="278">
        <f t="shared" si="1"/>
        <v>-7.07</v>
      </c>
      <c r="I41" s="278">
        <v>0</v>
      </c>
      <c r="J41" s="184" t="s">
        <v>1706</v>
      </c>
      <c r="K41" s="280"/>
      <c r="M41" s="310">
        <v>1</v>
      </c>
    </row>
    <row r="42" spans="1:13" ht="28.5">
      <c r="A42" s="392" t="s">
        <v>1707</v>
      </c>
      <c r="B42" s="322" t="s">
        <v>3404</v>
      </c>
      <c r="C42" s="181">
        <v>2011099</v>
      </c>
      <c r="D42" s="187" t="s">
        <v>158</v>
      </c>
      <c r="E42" s="185" t="s">
        <v>1708</v>
      </c>
      <c r="F42" s="278">
        <v>24.76</v>
      </c>
      <c r="G42" s="278">
        <v>10</v>
      </c>
      <c r="H42" s="278">
        <f t="shared" si="1"/>
        <v>-14.760000000000002</v>
      </c>
      <c r="I42" s="278"/>
      <c r="J42" s="184"/>
      <c r="K42" s="280"/>
      <c r="M42" s="310">
        <v>1</v>
      </c>
    </row>
    <row r="43" spans="1:13" s="170" customFormat="1">
      <c r="A43" s="392"/>
      <c r="B43" s="322" t="s">
        <v>3404</v>
      </c>
      <c r="C43" s="181">
        <v>2013299</v>
      </c>
      <c r="D43" s="187" t="s">
        <v>158</v>
      </c>
      <c r="E43" s="185" t="s">
        <v>1709</v>
      </c>
      <c r="F43" s="278">
        <v>10</v>
      </c>
      <c r="G43" s="278">
        <v>5</v>
      </c>
      <c r="H43" s="278">
        <f t="shared" si="1"/>
        <v>-5</v>
      </c>
      <c r="I43" s="278"/>
      <c r="J43" s="184"/>
      <c r="K43" s="280"/>
      <c r="M43" s="310">
        <v>1</v>
      </c>
    </row>
    <row r="44" spans="1:13" s="170" customFormat="1">
      <c r="A44" s="392"/>
      <c r="B44" s="322" t="s">
        <v>3404</v>
      </c>
      <c r="C44" s="181">
        <v>2010302</v>
      </c>
      <c r="D44" s="187" t="s">
        <v>158</v>
      </c>
      <c r="E44" s="185" t="s">
        <v>1710</v>
      </c>
      <c r="F44" s="278">
        <v>2.0499999999999998</v>
      </c>
      <c r="G44" s="278">
        <v>1.8</v>
      </c>
      <c r="H44" s="278">
        <f t="shared" si="1"/>
        <v>-0.24999999999999978</v>
      </c>
      <c r="I44" s="278">
        <v>1.8</v>
      </c>
      <c r="J44" s="184"/>
      <c r="K44" s="280"/>
      <c r="M44" s="310">
        <v>1</v>
      </c>
    </row>
    <row r="45" spans="1:13" ht="27">
      <c r="A45" s="391" t="s">
        <v>1711</v>
      </c>
      <c r="B45" s="322" t="s">
        <v>3387</v>
      </c>
      <c r="C45" s="181">
        <v>2089901</v>
      </c>
      <c r="D45" s="187" t="s">
        <v>158</v>
      </c>
      <c r="E45" s="185" t="s">
        <v>1712</v>
      </c>
      <c r="F45" s="278">
        <v>348.8</v>
      </c>
      <c r="G45" s="278">
        <v>154.26</v>
      </c>
      <c r="H45" s="278">
        <f t="shared" si="1"/>
        <v>-194.54000000000002</v>
      </c>
      <c r="I45" s="278">
        <v>94.26</v>
      </c>
      <c r="J45" s="184" t="s">
        <v>1713</v>
      </c>
      <c r="K45" s="280"/>
      <c r="M45" s="310">
        <v>1</v>
      </c>
    </row>
    <row r="46" spans="1:13" s="170" customFormat="1" ht="27">
      <c r="A46" s="391"/>
      <c r="B46" s="322" t="s">
        <v>3387</v>
      </c>
      <c r="C46" s="181">
        <v>2100102</v>
      </c>
      <c r="D46" s="187" t="s">
        <v>158</v>
      </c>
      <c r="E46" s="189" t="s">
        <v>1714</v>
      </c>
      <c r="F46" s="278">
        <v>6</v>
      </c>
      <c r="G46" s="278">
        <v>0</v>
      </c>
      <c r="H46" s="278">
        <v>-6</v>
      </c>
      <c r="I46" s="278">
        <v>0</v>
      </c>
      <c r="J46" s="184"/>
      <c r="K46" s="280"/>
      <c r="M46" s="310">
        <v>1</v>
      </c>
    </row>
    <row r="47" spans="1:13">
      <c r="A47" s="390" t="s">
        <v>1715</v>
      </c>
      <c r="B47" s="322" t="s">
        <v>3388</v>
      </c>
      <c r="C47" s="181">
        <v>2080208</v>
      </c>
      <c r="D47" s="181" t="s">
        <v>158</v>
      </c>
      <c r="E47" s="316" t="s">
        <v>1716</v>
      </c>
      <c r="F47" s="278">
        <v>200</v>
      </c>
      <c r="G47" s="278">
        <v>0</v>
      </c>
      <c r="H47" s="278">
        <f>G47-F47</f>
        <v>-200</v>
      </c>
      <c r="I47" s="278">
        <v>0</v>
      </c>
      <c r="J47" s="184"/>
      <c r="K47" s="280"/>
      <c r="M47" s="310">
        <v>1</v>
      </c>
    </row>
    <row r="48" spans="1:13">
      <c r="A48" s="390"/>
      <c r="B48" s="322" t="s">
        <v>3388</v>
      </c>
      <c r="C48" s="181">
        <v>2130148</v>
      </c>
      <c r="D48" s="181" t="s">
        <v>158</v>
      </c>
      <c r="E48" s="316" t="s">
        <v>1717</v>
      </c>
      <c r="F48" s="278">
        <v>63</v>
      </c>
      <c r="G48" s="278">
        <v>33.58</v>
      </c>
      <c r="H48" s="278">
        <f>G48-F48</f>
        <v>-29.42</v>
      </c>
      <c r="I48" s="278">
        <v>33.58</v>
      </c>
      <c r="J48" s="184"/>
      <c r="K48" s="280"/>
      <c r="M48" s="310">
        <v>1</v>
      </c>
    </row>
    <row r="49" spans="1:13">
      <c r="A49" s="390"/>
      <c r="B49" s="322" t="s">
        <v>3388</v>
      </c>
      <c r="C49" s="181">
        <v>2299901</v>
      </c>
      <c r="D49" s="181" t="s">
        <v>158</v>
      </c>
      <c r="E49" s="185" t="s">
        <v>1718</v>
      </c>
      <c r="F49" s="278">
        <v>150</v>
      </c>
      <c r="G49" s="278">
        <v>90</v>
      </c>
      <c r="H49" s="278">
        <f>G49-F49</f>
        <v>-60</v>
      </c>
      <c r="I49" s="278"/>
      <c r="J49" s="186"/>
      <c r="K49" s="280"/>
      <c r="M49" s="310">
        <v>1</v>
      </c>
    </row>
    <row r="50" spans="1:13">
      <c r="A50" s="390"/>
      <c r="B50" s="322" t="s">
        <v>3388</v>
      </c>
      <c r="C50" s="181">
        <v>2299901</v>
      </c>
      <c r="D50" s="181" t="s">
        <v>158</v>
      </c>
      <c r="E50" s="185" t="s">
        <v>1719</v>
      </c>
      <c r="F50" s="278">
        <v>492</v>
      </c>
      <c r="G50" s="278">
        <v>452</v>
      </c>
      <c r="H50" s="278">
        <f>G50-F50</f>
        <v>-40</v>
      </c>
      <c r="I50" s="278"/>
      <c r="J50" s="186"/>
      <c r="K50" s="280"/>
      <c r="M50" s="310">
        <v>1</v>
      </c>
    </row>
    <row r="51" spans="1:13">
      <c r="A51" s="390"/>
      <c r="B51" s="322" t="s">
        <v>3388</v>
      </c>
      <c r="C51" s="181">
        <v>2082001</v>
      </c>
      <c r="D51" s="181" t="s">
        <v>158</v>
      </c>
      <c r="E51" s="185" t="s">
        <v>1720</v>
      </c>
      <c r="F51" s="278">
        <v>200</v>
      </c>
      <c r="G51" s="278">
        <v>165</v>
      </c>
      <c r="H51" s="278">
        <f>G51-F51</f>
        <v>-35</v>
      </c>
      <c r="I51" s="278"/>
      <c r="J51" s="186"/>
      <c r="K51" s="280"/>
      <c r="M51" s="310">
        <v>1</v>
      </c>
    </row>
    <row r="52" spans="1:13">
      <c r="A52" s="390"/>
      <c r="B52" s="322" t="s">
        <v>3388</v>
      </c>
      <c r="C52" s="181">
        <v>2082501</v>
      </c>
      <c r="D52" s="187" t="s">
        <v>1721</v>
      </c>
      <c r="E52" s="190" t="s">
        <v>1722</v>
      </c>
      <c r="F52" s="278">
        <v>550</v>
      </c>
      <c r="G52" s="278">
        <v>529.64</v>
      </c>
      <c r="H52" s="278">
        <v>-20.36</v>
      </c>
      <c r="I52" s="278">
        <v>159.78</v>
      </c>
      <c r="J52" s="184" t="s">
        <v>1723</v>
      </c>
      <c r="K52" s="280"/>
      <c r="M52" s="310">
        <v>1</v>
      </c>
    </row>
    <row r="53" spans="1:13" s="170" customFormat="1">
      <c r="A53" s="390"/>
      <c r="B53" s="322" t="s">
        <v>3388</v>
      </c>
      <c r="C53" s="181">
        <v>2081002</v>
      </c>
      <c r="D53" s="187" t="s">
        <v>1721</v>
      </c>
      <c r="E53" s="190" t="s">
        <v>1724</v>
      </c>
      <c r="F53" s="278">
        <v>90</v>
      </c>
      <c r="G53" s="278">
        <v>85</v>
      </c>
      <c r="H53" s="278">
        <v>-5</v>
      </c>
      <c r="I53" s="278">
        <v>62.82</v>
      </c>
      <c r="J53" s="184" t="s">
        <v>1725</v>
      </c>
      <c r="K53" s="280"/>
      <c r="M53" s="310">
        <v>1</v>
      </c>
    </row>
    <row r="54" spans="1:13">
      <c r="A54" s="390"/>
      <c r="B54" s="322" t="s">
        <v>3388</v>
      </c>
      <c r="C54" s="191">
        <v>2130705</v>
      </c>
      <c r="D54" s="187" t="s">
        <v>158</v>
      </c>
      <c r="E54" s="185" t="s">
        <v>1726</v>
      </c>
      <c r="F54" s="278">
        <v>3.41</v>
      </c>
      <c r="G54" s="278"/>
      <c r="H54" s="278">
        <f>G54-F54</f>
        <v>-3.41</v>
      </c>
      <c r="I54" s="278"/>
      <c r="J54" s="184"/>
      <c r="K54" s="280"/>
      <c r="M54" s="310">
        <v>1</v>
      </c>
    </row>
    <row r="55" spans="1:13">
      <c r="A55" s="390"/>
      <c r="B55" s="322" t="s">
        <v>3388</v>
      </c>
      <c r="C55" s="181">
        <v>2080202</v>
      </c>
      <c r="D55" s="187" t="s">
        <v>1721</v>
      </c>
      <c r="E55" s="190" t="s">
        <v>1727</v>
      </c>
      <c r="F55" s="278">
        <v>7</v>
      </c>
      <c r="G55" s="278">
        <v>4.12</v>
      </c>
      <c r="H55" s="278">
        <v>-2.88</v>
      </c>
      <c r="I55" s="278">
        <v>4.12</v>
      </c>
      <c r="J55" s="184"/>
      <c r="K55" s="280"/>
      <c r="M55" s="310">
        <v>1</v>
      </c>
    </row>
    <row r="56" spans="1:13">
      <c r="A56" s="193" t="s">
        <v>1728</v>
      </c>
      <c r="B56" s="308" t="s">
        <v>3389</v>
      </c>
      <c r="C56" s="181">
        <v>2010302</v>
      </c>
      <c r="D56" s="187" t="s">
        <v>159</v>
      </c>
      <c r="E56" s="317" t="s">
        <v>1729</v>
      </c>
      <c r="F56" s="278">
        <v>108</v>
      </c>
      <c r="G56" s="278">
        <v>30</v>
      </c>
      <c r="H56" s="278">
        <f>G56-F56</f>
        <v>-78</v>
      </c>
      <c r="I56" s="278">
        <v>108</v>
      </c>
      <c r="J56" s="184"/>
      <c r="K56" s="280"/>
      <c r="M56" s="310">
        <v>1</v>
      </c>
    </row>
    <row r="57" spans="1:13" ht="27">
      <c r="A57" s="392" t="s">
        <v>1730</v>
      </c>
      <c r="B57" s="322" t="s">
        <v>3390</v>
      </c>
      <c r="C57" s="181">
        <v>2130799</v>
      </c>
      <c r="D57" s="187" t="s">
        <v>158</v>
      </c>
      <c r="E57" s="317" t="s">
        <v>1731</v>
      </c>
      <c r="F57" s="278">
        <v>43</v>
      </c>
      <c r="G57" s="278">
        <v>33</v>
      </c>
      <c r="H57" s="278">
        <f>G57-F57</f>
        <v>-10</v>
      </c>
      <c r="I57" s="278">
        <v>43</v>
      </c>
      <c r="J57" s="184"/>
      <c r="K57" s="280"/>
      <c r="M57" s="310">
        <v>1</v>
      </c>
    </row>
    <row r="58" spans="1:13" s="170" customFormat="1" ht="27">
      <c r="A58" s="392"/>
      <c r="B58" s="322" t="s">
        <v>3390</v>
      </c>
      <c r="C58" s="181">
        <v>2013102</v>
      </c>
      <c r="D58" s="187" t="s">
        <v>158</v>
      </c>
      <c r="E58" s="317" t="s">
        <v>1732</v>
      </c>
      <c r="F58" s="278">
        <v>6</v>
      </c>
      <c r="G58" s="278">
        <v>0</v>
      </c>
      <c r="H58" s="278">
        <v>-6</v>
      </c>
      <c r="I58" s="278">
        <v>6</v>
      </c>
      <c r="J58" s="184"/>
      <c r="K58" s="280"/>
      <c r="M58" s="310">
        <v>1</v>
      </c>
    </row>
    <row r="59" spans="1:13" ht="27">
      <c r="A59" s="390" t="s">
        <v>1733</v>
      </c>
      <c r="B59" s="322" t="s">
        <v>3401</v>
      </c>
      <c r="C59" s="181">
        <v>2120399</v>
      </c>
      <c r="D59" s="181" t="s">
        <v>158</v>
      </c>
      <c r="E59" s="316" t="s">
        <v>1734</v>
      </c>
      <c r="F59" s="278">
        <v>209</v>
      </c>
      <c r="G59" s="278">
        <v>9</v>
      </c>
      <c r="H59" s="278">
        <f>G59-F59</f>
        <v>-200</v>
      </c>
      <c r="I59" s="278">
        <v>0</v>
      </c>
      <c r="J59" s="184"/>
      <c r="K59" s="280"/>
      <c r="M59" s="310">
        <v>1</v>
      </c>
    </row>
    <row r="60" spans="1:13" ht="27">
      <c r="A60" s="390"/>
      <c r="B60" s="322" t="s">
        <v>3401</v>
      </c>
      <c r="C60" s="181">
        <v>2120501</v>
      </c>
      <c r="D60" s="181" t="s">
        <v>158</v>
      </c>
      <c r="E60" s="316" t="s">
        <v>1735</v>
      </c>
      <c r="F60" s="278">
        <v>270</v>
      </c>
      <c r="G60" s="278">
        <v>122</v>
      </c>
      <c r="H60" s="278">
        <f>G60-F60</f>
        <v>-148</v>
      </c>
      <c r="I60" s="278">
        <v>70.819999999999993</v>
      </c>
      <c r="J60" s="184"/>
      <c r="K60" s="280"/>
      <c r="M60" s="310">
        <v>1</v>
      </c>
    </row>
    <row r="61" spans="1:13" s="170" customFormat="1">
      <c r="A61" s="312"/>
      <c r="B61" s="323"/>
      <c r="C61" s="313"/>
      <c r="D61" s="313"/>
      <c r="E61" s="315" t="s">
        <v>3393</v>
      </c>
      <c r="F61" s="277">
        <f>SUM(F62:F84)</f>
        <v>76258.320000000007</v>
      </c>
      <c r="G61" s="277">
        <f>SUM(G62:G84)</f>
        <v>87518.442399999985</v>
      </c>
      <c r="H61" s="278">
        <f>G61-F61</f>
        <v>11260.122399999978</v>
      </c>
      <c r="I61" s="277">
        <f>SUM(I63:I84)</f>
        <v>529.15099999999995</v>
      </c>
      <c r="J61" s="200"/>
      <c r="K61" s="280"/>
      <c r="M61" s="310">
        <v>1</v>
      </c>
    </row>
    <row r="62" spans="1:13" s="171" customFormat="1">
      <c r="A62" s="193"/>
      <c r="B62" s="308"/>
      <c r="C62" s="196"/>
      <c r="D62" s="187"/>
      <c r="E62" s="307" t="s">
        <v>3376</v>
      </c>
      <c r="F62" s="278">
        <v>71175</v>
      </c>
      <c r="G62" s="278">
        <v>80768</v>
      </c>
      <c r="H62" s="278">
        <f>G62-F62</f>
        <v>9593</v>
      </c>
      <c r="I62" s="278"/>
      <c r="J62" s="308" t="s">
        <v>3378</v>
      </c>
      <c r="K62" s="280"/>
      <c r="M62" s="310"/>
    </row>
    <row r="63" spans="1:13" s="171" customFormat="1" ht="40.5">
      <c r="A63" s="195" t="s">
        <v>1736</v>
      </c>
      <c r="B63" s="308" t="s">
        <v>1737</v>
      </c>
      <c r="C63" s="196">
        <v>2299901</v>
      </c>
      <c r="D63" s="187" t="s">
        <v>158</v>
      </c>
      <c r="E63" s="185" t="s">
        <v>1738</v>
      </c>
      <c r="F63" s="278"/>
      <c r="G63" s="278">
        <v>300</v>
      </c>
      <c r="H63" s="278">
        <f t="shared" ref="H63:H71" si="2">G63-F63</f>
        <v>300</v>
      </c>
      <c r="I63" s="278"/>
      <c r="J63" s="184" t="s">
        <v>1739</v>
      </c>
      <c r="K63" s="280"/>
      <c r="M63" s="310">
        <v>1</v>
      </c>
    </row>
    <row r="64" spans="1:13" s="171" customFormat="1" ht="27">
      <c r="A64" s="193" t="s">
        <v>1740</v>
      </c>
      <c r="B64" s="308" t="s">
        <v>3382</v>
      </c>
      <c r="C64" s="196">
        <v>2299901</v>
      </c>
      <c r="D64" s="187" t="s">
        <v>158</v>
      </c>
      <c r="E64" s="185" t="s">
        <v>1741</v>
      </c>
      <c r="F64" s="278">
        <v>350</v>
      </c>
      <c r="G64" s="278">
        <v>900</v>
      </c>
      <c r="H64" s="278">
        <f t="shared" si="2"/>
        <v>550</v>
      </c>
      <c r="I64" s="278">
        <v>350</v>
      </c>
      <c r="J64" s="184" t="s">
        <v>1742</v>
      </c>
      <c r="K64" s="280"/>
      <c r="M64" s="310">
        <v>1</v>
      </c>
    </row>
    <row r="65" spans="1:13" s="170" customFormat="1" ht="28.5">
      <c r="A65" s="390" t="s">
        <v>1700</v>
      </c>
      <c r="B65" s="322" t="s">
        <v>3385</v>
      </c>
      <c r="C65" s="181">
        <v>2130199</v>
      </c>
      <c r="D65" s="181" t="s">
        <v>189</v>
      </c>
      <c r="E65" s="316" t="s">
        <v>1743</v>
      </c>
      <c r="F65" s="278"/>
      <c r="G65" s="278">
        <v>2</v>
      </c>
      <c r="H65" s="278">
        <f t="shared" si="2"/>
        <v>2</v>
      </c>
      <c r="I65" s="278"/>
      <c r="J65" s="184" t="s">
        <v>1744</v>
      </c>
      <c r="K65" s="280"/>
      <c r="M65" s="310">
        <v>1</v>
      </c>
    </row>
    <row r="66" spans="1:13" s="170" customFormat="1" ht="40.5">
      <c r="A66" s="390"/>
      <c r="B66" s="322" t="s">
        <v>3385</v>
      </c>
      <c r="C66" s="181">
        <v>2130109</v>
      </c>
      <c r="D66" s="181" t="s">
        <v>158</v>
      </c>
      <c r="E66" s="316" t="s">
        <v>1745</v>
      </c>
      <c r="F66" s="278">
        <v>10</v>
      </c>
      <c r="G66" s="278">
        <v>12.006399999999999</v>
      </c>
      <c r="H66" s="278">
        <f t="shared" si="2"/>
        <v>2.0063999999999993</v>
      </c>
      <c r="I66" s="278">
        <v>10</v>
      </c>
      <c r="J66" s="184" t="s">
        <v>1746</v>
      </c>
      <c r="K66" s="280"/>
      <c r="M66" s="310">
        <v>1</v>
      </c>
    </row>
    <row r="67" spans="1:13" s="170" customFormat="1" ht="27">
      <c r="A67" s="390"/>
      <c r="B67" s="322" t="s">
        <v>3385</v>
      </c>
      <c r="C67" s="181">
        <v>2130199</v>
      </c>
      <c r="D67" s="181" t="s">
        <v>158</v>
      </c>
      <c r="E67" s="316" t="s">
        <v>1747</v>
      </c>
      <c r="F67" s="278"/>
      <c r="G67" s="278">
        <v>4</v>
      </c>
      <c r="H67" s="278">
        <f t="shared" si="2"/>
        <v>4</v>
      </c>
      <c r="I67" s="278">
        <v>0</v>
      </c>
      <c r="J67" s="184" t="s">
        <v>1748</v>
      </c>
      <c r="K67" s="280"/>
      <c r="M67" s="310">
        <v>1</v>
      </c>
    </row>
    <row r="68" spans="1:13" s="171" customFormat="1" ht="27">
      <c r="A68" s="390"/>
      <c r="B68" s="322" t="s">
        <v>3385</v>
      </c>
      <c r="C68" s="181">
        <v>2130202</v>
      </c>
      <c r="D68" s="181" t="s">
        <v>158</v>
      </c>
      <c r="E68" s="316" t="s">
        <v>1749</v>
      </c>
      <c r="F68" s="278"/>
      <c r="G68" s="278">
        <v>5</v>
      </c>
      <c r="H68" s="278">
        <f t="shared" si="2"/>
        <v>5</v>
      </c>
      <c r="I68" s="278">
        <v>0</v>
      </c>
      <c r="J68" s="184" t="s">
        <v>1750</v>
      </c>
      <c r="K68" s="280"/>
      <c r="M68" s="310">
        <v>1</v>
      </c>
    </row>
    <row r="69" spans="1:13" s="171" customFormat="1" ht="121.5">
      <c r="A69" s="390"/>
      <c r="B69" s="322" t="s">
        <v>3385</v>
      </c>
      <c r="C69" s="181">
        <v>2130122</v>
      </c>
      <c r="D69" s="181" t="s">
        <v>158</v>
      </c>
      <c r="E69" s="316" t="s">
        <v>1751</v>
      </c>
      <c r="F69" s="278">
        <v>10</v>
      </c>
      <c r="G69" s="278">
        <v>38.496000000000002</v>
      </c>
      <c r="H69" s="278">
        <f t="shared" si="2"/>
        <v>28.496000000000002</v>
      </c>
      <c r="I69" s="278">
        <v>3.375</v>
      </c>
      <c r="J69" s="184" t="s">
        <v>1752</v>
      </c>
      <c r="K69" s="280"/>
      <c r="M69" s="310">
        <v>1</v>
      </c>
    </row>
    <row r="70" spans="1:13" s="171" customFormat="1" ht="27">
      <c r="A70" s="193" t="s">
        <v>1707</v>
      </c>
      <c r="B70" s="308" t="s">
        <v>3386</v>
      </c>
      <c r="C70" s="196">
        <v>2013299</v>
      </c>
      <c r="D70" s="187" t="s">
        <v>158</v>
      </c>
      <c r="E70" s="185" t="s">
        <v>1753</v>
      </c>
      <c r="F70" s="278">
        <v>50</v>
      </c>
      <c r="G70" s="278">
        <v>70.010000000000005</v>
      </c>
      <c r="H70" s="278">
        <f t="shared" si="2"/>
        <v>20.010000000000005</v>
      </c>
      <c r="I70" s="278">
        <v>50</v>
      </c>
      <c r="J70" s="184"/>
      <c r="K70" s="280"/>
      <c r="M70" s="310">
        <v>1</v>
      </c>
    </row>
    <row r="71" spans="1:13" s="171" customFormat="1" ht="27">
      <c r="A71" s="391" t="s">
        <v>1711</v>
      </c>
      <c r="B71" s="322" t="s">
        <v>3387</v>
      </c>
      <c r="C71" s="196">
        <v>2130599</v>
      </c>
      <c r="D71" s="187" t="s">
        <v>159</v>
      </c>
      <c r="E71" s="318" t="s">
        <v>1754</v>
      </c>
      <c r="F71" s="278">
        <v>11.3</v>
      </c>
      <c r="G71" s="278">
        <f>9+11</f>
        <v>20</v>
      </c>
      <c r="H71" s="278">
        <f t="shared" si="2"/>
        <v>8.6999999999999993</v>
      </c>
      <c r="I71" s="278"/>
      <c r="J71" s="184" t="s">
        <v>1755</v>
      </c>
      <c r="K71" s="280"/>
      <c r="M71" s="310">
        <v>1</v>
      </c>
    </row>
    <row r="72" spans="1:13" s="171" customFormat="1" ht="27">
      <c r="A72" s="391"/>
      <c r="B72" s="322" t="s">
        <v>3387</v>
      </c>
      <c r="C72" s="196">
        <v>2089901</v>
      </c>
      <c r="D72" s="187" t="s">
        <v>158</v>
      </c>
      <c r="E72" s="185" t="s">
        <v>1756</v>
      </c>
      <c r="F72" s="278"/>
      <c r="G72" s="278">
        <v>29</v>
      </c>
      <c r="H72" s="278">
        <v>29</v>
      </c>
      <c r="I72" s="278">
        <v>0</v>
      </c>
      <c r="J72" s="184" t="s">
        <v>1757</v>
      </c>
      <c r="K72" s="280"/>
      <c r="M72" s="310">
        <v>1</v>
      </c>
    </row>
    <row r="73" spans="1:13" s="171" customFormat="1" ht="27">
      <c r="A73" s="391"/>
      <c r="B73" s="322" t="s">
        <v>3387</v>
      </c>
      <c r="C73" s="196">
        <v>2089901</v>
      </c>
      <c r="D73" s="187" t="s">
        <v>158</v>
      </c>
      <c r="E73" s="318" t="s">
        <v>1758</v>
      </c>
      <c r="F73" s="278">
        <v>72</v>
      </c>
      <c r="G73" s="278">
        <v>131</v>
      </c>
      <c r="H73" s="278">
        <f>G73-F73</f>
        <v>59</v>
      </c>
      <c r="I73" s="278">
        <v>59.03</v>
      </c>
      <c r="J73" s="184" t="s">
        <v>1755</v>
      </c>
      <c r="K73" s="280"/>
      <c r="M73" s="310">
        <v>1</v>
      </c>
    </row>
    <row r="74" spans="1:13" s="170" customFormat="1">
      <c r="A74" s="390" t="s">
        <v>1715</v>
      </c>
      <c r="B74" s="322" t="s">
        <v>3388</v>
      </c>
      <c r="C74" s="196">
        <v>2081102</v>
      </c>
      <c r="D74" s="187" t="s">
        <v>1721</v>
      </c>
      <c r="E74" s="190" t="s">
        <v>1759</v>
      </c>
      <c r="F74" s="278">
        <v>2.52</v>
      </c>
      <c r="G74" s="278">
        <v>3.76</v>
      </c>
      <c r="H74" s="278">
        <v>1.24</v>
      </c>
      <c r="I74" s="278"/>
      <c r="J74" s="184" t="s">
        <v>1760</v>
      </c>
      <c r="K74" s="280"/>
      <c r="M74" s="310">
        <v>1</v>
      </c>
    </row>
    <row r="75" spans="1:13" s="170" customFormat="1">
      <c r="A75" s="390"/>
      <c r="B75" s="322" t="s">
        <v>3388</v>
      </c>
      <c r="C75" s="196">
        <v>2100299</v>
      </c>
      <c r="D75" s="196" t="s">
        <v>158</v>
      </c>
      <c r="E75" s="190" t="s">
        <v>1761</v>
      </c>
      <c r="F75" s="278">
        <v>0</v>
      </c>
      <c r="G75" s="278">
        <v>1.4</v>
      </c>
      <c r="H75" s="278">
        <f>G75-F75</f>
        <v>1.4</v>
      </c>
      <c r="I75" s="278"/>
      <c r="J75" s="184" t="s">
        <v>1757</v>
      </c>
      <c r="K75" s="280"/>
      <c r="M75" s="310">
        <v>1</v>
      </c>
    </row>
    <row r="76" spans="1:13" s="171" customFormat="1">
      <c r="A76" s="390"/>
      <c r="B76" s="322" t="s">
        <v>3388</v>
      </c>
      <c r="C76" s="181">
        <v>2082001</v>
      </c>
      <c r="D76" s="181" t="s">
        <v>158</v>
      </c>
      <c r="E76" s="185" t="s">
        <v>1762</v>
      </c>
      <c r="F76" s="278">
        <v>48</v>
      </c>
      <c r="G76" s="278">
        <v>53</v>
      </c>
      <c r="H76" s="278">
        <f>G76-F76</f>
        <v>5</v>
      </c>
      <c r="I76" s="278"/>
      <c r="J76" s="186"/>
      <c r="K76" s="280"/>
      <c r="M76" s="310">
        <v>1</v>
      </c>
    </row>
    <row r="77" spans="1:13" s="171" customFormat="1">
      <c r="A77" s="390"/>
      <c r="B77" s="322" t="s">
        <v>3388</v>
      </c>
      <c r="C77" s="196">
        <v>2100409</v>
      </c>
      <c r="D77" s="187" t="s">
        <v>159</v>
      </c>
      <c r="E77" s="190" t="s">
        <v>1763</v>
      </c>
      <c r="F77" s="278">
        <v>15</v>
      </c>
      <c r="G77" s="278">
        <v>20</v>
      </c>
      <c r="H77" s="278">
        <v>5</v>
      </c>
      <c r="I77" s="278">
        <v>15</v>
      </c>
      <c r="J77" s="184" t="s">
        <v>1764</v>
      </c>
      <c r="K77" s="280"/>
      <c r="M77" s="310">
        <v>1</v>
      </c>
    </row>
    <row r="78" spans="1:13" s="171" customFormat="1">
      <c r="A78" s="390"/>
      <c r="B78" s="322" t="s">
        <v>3388</v>
      </c>
      <c r="C78" s="196">
        <v>2100399</v>
      </c>
      <c r="D78" s="187" t="s">
        <v>1721</v>
      </c>
      <c r="E78" s="190" t="s">
        <v>1765</v>
      </c>
      <c r="F78" s="278">
        <v>15.5</v>
      </c>
      <c r="G78" s="278">
        <v>25.5</v>
      </c>
      <c r="H78" s="278">
        <v>10</v>
      </c>
      <c r="I78" s="278">
        <v>12.576000000000001</v>
      </c>
      <c r="J78" s="184"/>
      <c r="K78" s="280"/>
      <c r="M78" s="310">
        <v>1</v>
      </c>
    </row>
    <row r="79" spans="1:13" s="171" customFormat="1">
      <c r="A79" s="390"/>
      <c r="B79" s="322" t="s">
        <v>3388</v>
      </c>
      <c r="C79" s="196">
        <v>2081107</v>
      </c>
      <c r="D79" s="187" t="s">
        <v>1721</v>
      </c>
      <c r="E79" s="190" t="s">
        <v>1766</v>
      </c>
      <c r="F79" s="278">
        <v>24</v>
      </c>
      <c r="G79" s="278">
        <v>36</v>
      </c>
      <c r="H79" s="278">
        <v>12</v>
      </c>
      <c r="I79" s="278"/>
      <c r="J79" s="184" t="s">
        <v>1767</v>
      </c>
      <c r="K79" s="280"/>
      <c r="M79" s="310">
        <v>1</v>
      </c>
    </row>
    <row r="80" spans="1:13" s="171" customFormat="1">
      <c r="A80" s="390"/>
      <c r="B80" s="322" t="s">
        <v>3388</v>
      </c>
      <c r="C80" s="196">
        <v>2082001</v>
      </c>
      <c r="D80" s="181" t="s">
        <v>158</v>
      </c>
      <c r="E80" s="185" t="s">
        <v>1768</v>
      </c>
      <c r="F80" s="278">
        <v>350</v>
      </c>
      <c r="G80" s="278">
        <v>370</v>
      </c>
      <c r="H80" s="278">
        <f>G80-F80</f>
        <v>20</v>
      </c>
      <c r="I80" s="278"/>
      <c r="J80" s="186"/>
      <c r="K80" s="280"/>
      <c r="M80" s="310">
        <v>1</v>
      </c>
    </row>
    <row r="81" spans="1:13" s="171" customFormat="1">
      <c r="A81" s="390"/>
      <c r="B81" s="322" t="s">
        <v>3388</v>
      </c>
      <c r="C81" s="196">
        <v>2120501</v>
      </c>
      <c r="D81" s="187" t="s">
        <v>158</v>
      </c>
      <c r="E81" s="190" t="s">
        <v>1769</v>
      </c>
      <c r="F81" s="278"/>
      <c r="G81" s="278">
        <v>23.33</v>
      </c>
      <c r="H81" s="278">
        <v>23.33</v>
      </c>
      <c r="I81" s="278">
        <v>0</v>
      </c>
      <c r="J81" s="184" t="s">
        <v>1757</v>
      </c>
      <c r="K81" s="280"/>
      <c r="M81" s="310">
        <v>1</v>
      </c>
    </row>
    <row r="82" spans="1:13" s="171" customFormat="1">
      <c r="A82" s="390"/>
      <c r="B82" s="322" t="s">
        <v>3388</v>
      </c>
      <c r="C82" s="196">
        <v>2082001</v>
      </c>
      <c r="D82" s="181" t="s">
        <v>158</v>
      </c>
      <c r="E82" s="185" t="s">
        <v>1770</v>
      </c>
      <c r="F82" s="278">
        <v>4100</v>
      </c>
      <c r="G82" s="278">
        <v>4663</v>
      </c>
      <c r="H82" s="278">
        <f>G82-F82</f>
        <v>563</v>
      </c>
      <c r="I82" s="278"/>
      <c r="J82" s="197"/>
      <c r="K82" s="280"/>
      <c r="M82" s="310">
        <v>1</v>
      </c>
    </row>
    <row r="83" spans="1:13" s="170" customFormat="1" ht="27">
      <c r="A83" s="193" t="s">
        <v>1730</v>
      </c>
      <c r="B83" s="308" t="s">
        <v>3390</v>
      </c>
      <c r="C83" s="196">
        <v>2101399</v>
      </c>
      <c r="D83" s="187" t="s">
        <v>158</v>
      </c>
      <c r="E83" s="317" t="s">
        <v>1771</v>
      </c>
      <c r="F83" s="278"/>
      <c r="G83" s="278">
        <v>1.44</v>
      </c>
      <c r="H83" s="278">
        <f>G83-F83</f>
        <v>1.44</v>
      </c>
      <c r="I83" s="278"/>
      <c r="J83" s="184" t="s">
        <v>1772</v>
      </c>
      <c r="K83" s="280"/>
      <c r="M83" s="310">
        <v>1</v>
      </c>
    </row>
    <row r="84" spans="1:13" s="171" customFormat="1" ht="27">
      <c r="A84" s="198" t="s">
        <v>1733</v>
      </c>
      <c r="B84" s="308" t="s">
        <v>3401</v>
      </c>
      <c r="C84" s="181">
        <v>2120501</v>
      </c>
      <c r="D84" s="181" t="s">
        <v>158</v>
      </c>
      <c r="E84" s="185" t="s">
        <v>1773</v>
      </c>
      <c r="F84" s="278">
        <v>25</v>
      </c>
      <c r="G84" s="278">
        <v>41.5</v>
      </c>
      <c r="H84" s="278">
        <f>G84-F84</f>
        <v>16.5</v>
      </c>
      <c r="I84" s="278">
        <v>29.17</v>
      </c>
      <c r="J84" s="184"/>
      <c r="K84" s="280"/>
      <c r="M84" s="310">
        <v>1</v>
      </c>
    </row>
  </sheetData>
  <mergeCells count="18">
    <mergeCell ref="A74:A82"/>
    <mergeCell ref="A57:A58"/>
    <mergeCell ref="A59:A60"/>
    <mergeCell ref="A65:A69"/>
    <mergeCell ref="A71:A73"/>
    <mergeCell ref="A1:J1"/>
    <mergeCell ref="A6:A7"/>
    <mergeCell ref="A8:A10"/>
    <mergeCell ref="A29:A30"/>
    <mergeCell ref="A47:A55"/>
    <mergeCell ref="A31:A33"/>
    <mergeCell ref="A34:A38"/>
    <mergeCell ref="A39:A41"/>
    <mergeCell ref="A42:A44"/>
    <mergeCell ref="A45:A46"/>
    <mergeCell ref="A11:A19"/>
    <mergeCell ref="A20:A21"/>
    <mergeCell ref="A22:A28"/>
  </mergeCells>
  <phoneticPr fontId="125" type="noConversion"/>
  <dataValidations count="2">
    <dataValidation type="list" allowBlank="1" showErrorMessage="1" sqref="WVL983075:WVL983076 WLP983075:WLP983076 WBT983075:WBT983076 VRX983075:VRX983076 VIB983075:VIB983076 UYF983075:UYF983076 UOJ983075:UOJ983076 UEN983075:UEN983076 TUR983075:TUR983076 TKV983075:TKV983076 TAZ983075:TAZ983076 SRD983075:SRD983076 SHH983075:SHH983076 RXL983075:RXL983076 RNP983075:RNP983076 RDT983075:RDT983076 QTX983075:QTX983076 QKB983075:QKB983076 QAF983075:QAF983076 PQJ983075:PQJ983076 PGN983075:PGN983076 OWR983075:OWR983076 OMV983075:OMV983076 OCZ983075:OCZ983076 NTD983075:NTD983076 NJH983075:NJH983076 MZL983075:MZL983076 MPP983075:MPP983076 MFT983075:MFT983076 LVX983075:LVX983076 LMB983075:LMB983076 LCF983075:LCF983076 KSJ983075:KSJ983076 KIN983075:KIN983076 JYR983075:JYR983076 JOV983075:JOV983076 JEZ983075:JEZ983076 IVD983075:IVD983076 ILH983075:ILH983076 IBL983075:IBL983076 HRP983075:HRP983076 HHT983075:HHT983076 GXX983075:GXX983076 GOB983075:GOB983076 GEF983075:GEF983076 FUJ983075:FUJ983076 FKN983075:FKN983076 FAR983075:FAR983076 EQV983075:EQV983076 EGZ983075:EGZ983076 DXD983075:DXD983076 DNH983075:DNH983076 DDL983075:DDL983076 CTP983075:CTP983076 CJT983075:CJT983076 BZX983075:BZX983076 BQB983075:BQB983076 BGF983075:BGF983076 AWJ983075:AWJ983076 AMN983075:AMN983076 ACR983075:ACR983076 SV983075:SV983076 IZ983075:IZ983076 D983075:D983076 WVL917539:WVL917540 WLP917539:WLP917540 WBT917539:WBT917540 VRX917539:VRX917540 VIB917539:VIB917540 UYF917539:UYF917540 UOJ917539:UOJ917540 UEN917539:UEN917540 TUR917539:TUR917540 TKV917539:TKV917540 TAZ917539:TAZ917540 SRD917539:SRD917540 SHH917539:SHH917540 RXL917539:RXL917540 RNP917539:RNP917540 RDT917539:RDT917540 QTX917539:QTX917540 QKB917539:QKB917540 QAF917539:QAF917540 PQJ917539:PQJ917540 PGN917539:PGN917540 OWR917539:OWR917540 OMV917539:OMV917540 OCZ917539:OCZ917540 NTD917539:NTD917540 NJH917539:NJH917540 MZL917539:MZL917540 MPP917539:MPP917540 MFT917539:MFT917540 LVX917539:LVX917540 LMB917539:LMB917540 LCF917539:LCF917540 KSJ917539:KSJ917540 KIN917539:KIN917540 JYR917539:JYR917540 JOV917539:JOV917540 JEZ917539:JEZ917540 IVD917539:IVD917540 ILH917539:ILH917540 IBL917539:IBL917540 HRP917539:HRP917540 HHT917539:HHT917540 GXX917539:GXX917540 GOB917539:GOB917540 GEF917539:GEF917540 FUJ917539:FUJ917540 FKN917539:FKN917540 FAR917539:FAR917540 EQV917539:EQV917540 EGZ917539:EGZ917540 DXD917539:DXD917540 DNH917539:DNH917540 DDL917539:DDL917540 CTP917539:CTP917540 CJT917539:CJT917540 BZX917539:BZX917540 BQB917539:BQB917540 BGF917539:BGF917540 AWJ917539:AWJ917540 AMN917539:AMN917540 ACR917539:ACR917540 SV917539:SV917540 IZ917539:IZ917540 D917539:D917540 WVL852003:WVL852004 WLP852003:WLP852004 WBT852003:WBT852004 VRX852003:VRX852004 VIB852003:VIB852004 UYF852003:UYF852004 UOJ852003:UOJ852004 UEN852003:UEN852004 TUR852003:TUR852004 TKV852003:TKV852004 TAZ852003:TAZ852004 SRD852003:SRD852004 SHH852003:SHH852004 RXL852003:RXL852004 RNP852003:RNP852004 RDT852003:RDT852004 QTX852003:QTX852004 QKB852003:QKB852004 QAF852003:QAF852004 PQJ852003:PQJ852004 PGN852003:PGN852004 OWR852003:OWR852004 OMV852003:OMV852004 OCZ852003:OCZ852004 NTD852003:NTD852004 NJH852003:NJH852004 MZL852003:MZL852004 MPP852003:MPP852004 MFT852003:MFT852004 LVX852003:LVX852004 LMB852003:LMB852004 LCF852003:LCF852004 KSJ852003:KSJ852004 KIN852003:KIN852004 JYR852003:JYR852004 JOV852003:JOV852004 JEZ852003:JEZ852004 IVD852003:IVD852004 ILH852003:ILH852004 IBL852003:IBL852004 HRP852003:HRP852004 HHT852003:HHT852004 GXX852003:GXX852004 GOB852003:GOB852004 GEF852003:GEF852004 FUJ852003:FUJ852004 FKN852003:FKN852004 FAR852003:FAR852004 EQV852003:EQV852004 EGZ852003:EGZ852004 DXD852003:DXD852004 DNH852003:DNH852004 DDL852003:DDL852004 CTP852003:CTP852004 CJT852003:CJT852004 BZX852003:BZX852004 BQB852003:BQB852004 BGF852003:BGF852004 AWJ852003:AWJ852004 AMN852003:AMN852004 ACR852003:ACR852004 SV852003:SV852004 IZ852003:IZ852004 D852003:D852004 WVL786467:WVL786468 WLP786467:WLP786468 WBT786467:WBT786468 VRX786467:VRX786468 VIB786467:VIB786468 UYF786467:UYF786468 UOJ786467:UOJ786468 UEN786467:UEN786468 TUR786467:TUR786468 TKV786467:TKV786468 TAZ786467:TAZ786468 SRD786467:SRD786468 SHH786467:SHH786468 RXL786467:RXL786468 RNP786467:RNP786468 RDT786467:RDT786468 QTX786467:QTX786468 QKB786467:QKB786468 QAF786467:QAF786468 PQJ786467:PQJ786468 PGN786467:PGN786468 OWR786467:OWR786468 OMV786467:OMV786468 OCZ786467:OCZ786468 NTD786467:NTD786468 NJH786467:NJH786468 MZL786467:MZL786468 MPP786467:MPP786468 MFT786467:MFT786468 LVX786467:LVX786468 LMB786467:LMB786468 LCF786467:LCF786468 KSJ786467:KSJ786468 KIN786467:KIN786468 JYR786467:JYR786468 JOV786467:JOV786468 JEZ786467:JEZ786468 IVD786467:IVD786468 ILH786467:ILH786468 IBL786467:IBL786468 HRP786467:HRP786468 HHT786467:HHT786468 GXX786467:GXX786468 GOB786467:GOB786468 GEF786467:GEF786468 FUJ786467:FUJ786468 FKN786467:FKN786468 FAR786467:FAR786468 EQV786467:EQV786468 EGZ786467:EGZ786468 DXD786467:DXD786468 DNH786467:DNH786468 DDL786467:DDL786468 CTP786467:CTP786468 CJT786467:CJT786468 BZX786467:BZX786468 BQB786467:BQB786468 BGF786467:BGF786468 AWJ786467:AWJ786468 AMN786467:AMN786468 ACR786467:ACR786468 SV786467:SV786468 IZ786467:IZ786468 D786467:D786468 WVL720931:WVL720932 WLP720931:WLP720932 WBT720931:WBT720932 VRX720931:VRX720932 VIB720931:VIB720932 UYF720931:UYF720932 UOJ720931:UOJ720932 UEN720931:UEN720932 TUR720931:TUR720932 TKV720931:TKV720932 TAZ720931:TAZ720932 SRD720931:SRD720932 SHH720931:SHH720932 RXL720931:RXL720932 RNP720931:RNP720932 RDT720931:RDT720932 QTX720931:QTX720932 QKB720931:QKB720932 QAF720931:QAF720932 PQJ720931:PQJ720932 PGN720931:PGN720932 OWR720931:OWR720932 OMV720931:OMV720932 OCZ720931:OCZ720932 NTD720931:NTD720932 NJH720931:NJH720932 MZL720931:MZL720932 MPP720931:MPP720932 MFT720931:MFT720932 LVX720931:LVX720932 LMB720931:LMB720932 LCF720931:LCF720932 KSJ720931:KSJ720932 KIN720931:KIN720932 JYR720931:JYR720932 JOV720931:JOV720932 JEZ720931:JEZ720932 IVD720931:IVD720932 ILH720931:ILH720932 IBL720931:IBL720932 HRP720931:HRP720932 HHT720931:HHT720932 GXX720931:GXX720932 GOB720931:GOB720932 GEF720931:GEF720932 FUJ720931:FUJ720932 FKN720931:FKN720932 FAR720931:FAR720932 EQV720931:EQV720932 EGZ720931:EGZ720932 DXD720931:DXD720932 DNH720931:DNH720932 DDL720931:DDL720932 CTP720931:CTP720932 CJT720931:CJT720932 BZX720931:BZX720932 BQB720931:BQB720932 BGF720931:BGF720932 AWJ720931:AWJ720932 AMN720931:AMN720932 ACR720931:ACR720932 SV720931:SV720932 IZ720931:IZ720932 D720931:D720932 WVL655395:WVL655396 WLP655395:WLP655396 WBT655395:WBT655396 VRX655395:VRX655396 VIB655395:VIB655396 UYF655395:UYF655396 UOJ655395:UOJ655396 UEN655395:UEN655396 TUR655395:TUR655396 TKV655395:TKV655396 TAZ655395:TAZ655396 SRD655395:SRD655396 SHH655395:SHH655396 RXL655395:RXL655396 RNP655395:RNP655396 RDT655395:RDT655396 QTX655395:QTX655396 QKB655395:QKB655396 QAF655395:QAF655396 PQJ655395:PQJ655396 PGN655395:PGN655396 OWR655395:OWR655396 OMV655395:OMV655396 OCZ655395:OCZ655396 NTD655395:NTD655396 NJH655395:NJH655396 MZL655395:MZL655396 MPP655395:MPP655396 MFT655395:MFT655396 LVX655395:LVX655396 LMB655395:LMB655396 LCF655395:LCF655396 KSJ655395:KSJ655396 KIN655395:KIN655396 JYR655395:JYR655396 JOV655395:JOV655396 JEZ655395:JEZ655396 IVD655395:IVD655396 ILH655395:ILH655396 IBL655395:IBL655396 HRP655395:HRP655396 HHT655395:HHT655396 GXX655395:GXX655396 GOB655395:GOB655396 GEF655395:GEF655396 FUJ655395:FUJ655396 FKN655395:FKN655396 FAR655395:FAR655396 EQV655395:EQV655396 EGZ655395:EGZ655396 DXD655395:DXD655396 DNH655395:DNH655396 DDL655395:DDL655396 CTP655395:CTP655396 CJT655395:CJT655396 BZX655395:BZX655396 BQB655395:BQB655396 BGF655395:BGF655396 AWJ655395:AWJ655396 AMN655395:AMN655396 ACR655395:ACR655396 SV655395:SV655396 IZ655395:IZ655396 D655395:D655396 WVL589859:WVL589860 WLP589859:WLP589860 WBT589859:WBT589860 VRX589859:VRX589860 VIB589859:VIB589860 UYF589859:UYF589860 UOJ589859:UOJ589860 UEN589859:UEN589860 TUR589859:TUR589860 TKV589859:TKV589860 TAZ589859:TAZ589860 SRD589859:SRD589860 SHH589859:SHH589860 RXL589859:RXL589860 RNP589859:RNP589860 RDT589859:RDT589860 QTX589859:QTX589860 QKB589859:QKB589860 QAF589859:QAF589860 PQJ589859:PQJ589860 PGN589859:PGN589860 OWR589859:OWR589860 OMV589859:OMV589860 OCZ589859:OCZ589860 NTD589859:NTD589860 NJH589859:NJH589860 MZL589859:MZL589860 MPP589859:MPP589860 MFT589859:MFT589860 LVX589859:LVX589860 LMB589859:LMB589860 LCF589859:LCF589860 KSJ589859:KSJ589860 KIN589859:KIN589860 JYR589859:JYR589860 JOV589859:JOV589860 JEZ589859:JEZ589860 IVD589859:IVD589860 ILH589859:ILH589860 IBL589859:IBL589860 HRP589859:HRP589860 HHT589859:HHT589860 GXX589859:GXX589860 GOB589859:GOB589860 GEF589859:GEF589860 FUJ589859:FUJ589860 FKN589859:FKN589860 FAR589859:FAR589860 EQV589859:EQV589860 EGZ589859:EGZ589860 DXD589859:DXD589860 DNH589859:DNH589860 DDL589859:DDL589860 CTP589859:CTP589860 CJT589859:CJT589860 BZX589859:BZX589860 BQB589859:BQB589860 BGF589859:BGF589860 AWJ589859:AWJ589860 AMN589859:AMN589860 ACR589859:ACR589860 SV589859:SV589860 IZ589859:IZ589860 D589859:D589860 WVL524323:WVL524324 WLP524323:WLP524324 WBT524323:WBT524324 VRX524323:VRX524324 VIB524323:VIB524324 UYF524323:UYF524324 UOJ524323:UOJ524324 UEN524323:UEN524324 TUR524323:TUR524324 TKV524323:TKV524324 TAZ524323:TAZ524324 SRD524323:SRD524324 SHH524323:SHH524324 RXL524323:RXL524324 RNP524323:RNP524324 RDT524323:RDT524324 QTX524323:QTX524324 QKB524323:QKB524324 QAF524323:QAF524324 PQJ524323:PQJ524324 PGN524323:PGN524324 OWR524323:OWR524324 OMV524323:OMV524324 OCZ524323:OCZ524324 NTD524323:NTD524324 NJH524323:NJH524324 MZL524323:MZL524324 MPP524323:MPP524324 MFT524323:MFT524324 LVX524323:LVX524324 LMB524323:LMB524324 LCF524323:LCF524324 KSJ524323:KSJ524324 KIN524323:KIN524324 JYR524323:JYR524324 JOV524323:JOV524324 JEZ524323:JEZ524324 IVD524323:IVD524324 ILH524323:ILH524324 IBL524323:IBL524324 HRP524323:HRP524324 HHT524323:HHT524324 GXX524323:GXX524324 GOB524323:GOB524324 GEF524323:GEF524324 FUJ524323:FUJ524324 FKN524323:FKN524324 FAR524323:FAR524324 EQV524323:EQV524324 EGZ524323:EGZ524324 DXD524323:DXD524324 DNH524323:DNH524324 DDL524323:DDL524324 CTP524323:CTP524324 CJT524323:CJT524324 BZX524323:BZX524324 BQB524323:BQB524324 BGF524323:BGF524324 AWJ524323:AWJ524324 AMN524323:AMN524324 ACR524323:ACR524324 SV524323:SV524324 IZ524323:IZ524324 D524323:D524324 WVL458787:WVL458788 WLP458787:WLP458788 WBT458787:WBT458788 VRX458787:VRX458788 VIB458787:VIB458788 UYF458787:UYF458788 UOJ458787:UOJ458788 UEN458787:UEN458788 TUR458787:TUR458788 TKV458787:TKV458788 TAZ458787:TAZ458788 SRD458787:SRD458788 SHH458787:SHH458788 RXL458787:RXL458788 RNP458787:RNP458788 RDT458787:RDT458788 QTX458787:QTX458788 QKB458787:QKB458788 QAF458787:QAF458788 PQJ458787:PQJ458788 PGN458787:PGN458788 OWR458787:OWR458788 OMV458787:OMV458788 OCZ458787:OCZ458788 NTD458787:NTD458788 NJH458787:NJH458788 MZL458787:MZL458788 MPP458787:MPP458788 MFT458787:MFT458788 LVX458787:LVX458788 LMB458787:LMB458788 LCF458787:LCF458788 KSJ458787:KSJ458788 KIN458787:KIN458788 JYR458787:JYR458788 JOV458787:JOV458788 JEZ458787:JEZ458788 IVD458787:IVD458788 ILH458787:ILH458788 IBL458787:IBL458788 HRP458787:HRP458788 HHT458787:HHT458788 GXX458787:GXX458788 GOB458787:GOB458788 GEF458787:GEF458788 FUJ458787:FUJ458788 FKN458787:FKN458788 FAR458787:FAR458788 EQV458787:EQV458788 EGZ458787:EGZ458788 DXD458787:DXD458788 DNH458787:DNH458788 DDL458787:DDL458788 CTP458787:CTP458788 CJT458787:CJT458788 BZX458787:BZX458788 BQB458787:BQB458788 BGF458787:BGF458788 AWJ458787:AWJ458788 AMN458787:AMN458788 ACR458787:ACR458788 SV458787:SV458788 IZ458787:IZ458788 D458787:D458788 WVL393251:WVL393252 WLP393251:WLP393252 WBT393251:WBT393252 VRX393251:VRX393252 VIB393251:VIB393252 UYF393251:UYF393252 UOJ393251:UOJ393252 UEN393251:UEN393252 TUR393251:TUR393252 TKV393251:TKV393252 TAZ393251:TAZ393252 SRD393251:SRD393252 SHH393251:SHH393252 RXL393251:RXL393252 RNP393251:RNP393252 RDT393251:RDT393252 QTX393251:QTX393252 QKB393251:QKB393252 QAF393251:QAF393252 PQJ393251:PQJ393252 PGN393251:PGN393252 OWR393251:OWR393252 OMV393251:OMV393252 OCZ393251:OCZ393252 NTD393251:NTD393252 NJH393251:NJH393252 MZL393251:MZL393252 MPP393251:MPP393252 MFT393251:MFT393252 LVX393251:LVX393252 LMB393251:LMB393252 LCF393251:LCF393252 KSJ393251:KSJ393252 KIN393251:KIN393252 JYR393251:JYR393252 JOV393251:JOV393252 JEZ393251:JEZ393252 IVD393251:IVD393252 ILH393251:ILH393252 IBL393251:IBL393252 HRP393251:HRP393252 HHT393251:HHT393252 GXX393251:GXX393252 GOB393251:GOB393252 GEF393251:GEF393252 FUJ393251:FUJ393252 FKN393251:FKN393252 FAR393251:FAR393252 EQV393251:EQV393252 EGZ393251:EGZ393252 DXD393251:DXD393252 DNH393251:DNH393252 DDL393251:DDL393252 CTP393251:CTP393252 CJT393251:CJT393252 BZX393251:BZX393252 BQB393251:BQB393252 BGF393251:BGF393252 AWJ393251:AWJ393252 AMN393251:AMN393252 ACR393251:ACR393252 SV393251:SV393252 IZ393251:IZ393252 D393251:D393252 WVL327715:WVL327716 WLP327715:WLP327716 WBT327715:WBT327716 VRX327715:VRX327716 VIB327715:VIB327716 UYF327715:UYF327716 UOJ327715:UOJ327716 UEN327715:UEN327716 TUR327715:TUR327716 TKV327715:TKV327716 TAZ327715:TAZ327716 SRD327715:SRD327716 SHH327715:SHH327716 RXL327715:RXL327716 RNP327715:RNP327716 RDT327715:RDT327716 QTX327715:QTX327716 QKB327715:QKB327716 QAF327715:QAF327716 PQJ327715:PQJ327716 PGN327715:PGN327716 OWR327715:OWR327716 OMV327715:OMV327716 OCZ327715:OCZ327716 NTD327715:NTD327716 NJH327715:NJH327716 MZL327715:MZL327716 MPP327715:MPP327716 MFT327715:MFT327716 LVX327715:LVX327716 LMB327715:LMB327716 LCF327715:LCF327716 KSJ327715:KSJ327716 KIN327715:KIN327716 JYR327715:JYR327716 JOV327715:JOV327716 JEZ327715:JEZ327716 IVD327715:IVD327716 ILH327715:ILH327716 IBL327715:IBL327716 HRP327715:HRP327716 HHT327715:HHT327716 GXX327715:GXX327716 GOB327715:GOB327716 GEF327715:GEF327716 FUJ327715:FUJ327716 FKN327715:FKN327716 FAR327715:FAR327716 EQV327715:EQV327716 EGZ327715:EGZ327716 DXD327715:DXD327716 DNH327715:DNH327716 DDL327715:DDL327716 CTP327715:CTP327716 CJT327715:CJT327716 BZX327715:BZX327716 BQB327715:BQB327716 BGF327715:BGF327716 AWJ327715:AWJ327716 AMN327715:AMN327716 ACR327715:ACR327716 SV327715:SV327716 IZ327715:IZ327716 D327715:D327716 WVL262179:WVL262180 WLP262179:WLP262180 WBT262179:WBT262180 VRX262179:VRX262180 VIB262179:VIB262180 UYF262179:UYF262180 UOJ262179:UOJ262180 UEN262179:UEN262180 TUR262179:TUR262180 TKV262179:TKV262180 TAZ262179:TAZ262180 SRD262179:SRD262180 SHH262179:SHH262180 RXL262179:RXL262180 RNP262179:RNP262180 RDT262179:RDT262180 QTX262179:QTX262180 QKB262179:QKB262180 QAF262179:QAF262180 PQJ262179:PQJ262180 PGN262179:PGN262180 OWR262179:OWR262180 OMV262179:OMV262180 OCZ262179:OCZ262180 NTD262179:NTD262180 NJH262179:NJH262180 MZL262179:MZL262180 MPP262179:MPP262180 MFT262179:MFT262180 LVX262179:LVX262180 LMB262179:LMB262180 LCF262179:LCF262180 KSJ262179:KSJ262180 KIN262179:KIN262180 JYR262179:JYR262180 JOV262179:JOV262180 JEZ262179:JEZ262180 IVD262179:IVD262180 ILH262179:ILH262180 IBL262179:IBL262180 HRP262179:HRP262180 HHT262179:HHT262180 GXX262179:GXX262180 GOB262179:GOB262180 GEF262179:GEF262180 FUJ262179:FUJ262180 FKN262179:FKN262180 FAR262179:FAR262180 EQV262179:EQV262180 EGZ262179:EGZ262180 DXD262179:DXD262180 DNH262179:DNH262180 DDL262179:DDL262180 CTP262179:CTP262180 CJT262179:CJT262180 BZX262179:BZX262180 BQB262179:BQB262180 BGF262179:BGF262180 AWJ262179:AWJ262180 AMN262179:AMN262180 ACR262179:ACR262180 SV262179:SV262180 IZ262179:IZ262180 D262179:D262180 WVL196643:WVL196644 WLP196643:WLP196644 WBT196643:WBT196644 VRX196643:VRX196644 VIB196643:VIB196644 UYF196643:UYF196644 UOJ196643:UOJ196644 UEN196643:UEN196644 TUR196643:TUR196644 TKV196643:TKV196644 TAZ196643:TAZ196644 SRD196643:SRD196644 SHH196643:SHH196644 RXL196643:RXL196644 RNP196643:RNP196644 RDT196643:RDT196644 QTX196643:QTX196644 QKB196643:QKB196644 QAF196643:QAF196644 PQJ196643:PQJ196644 PGN196643:PGN196644 OWR196643:OWR196644 OMV196643:OMV196644 OCZ196643:OCZ196644 NTD196643:NTD196644 NJH196643:NJH196644 MZL196643:MZL196644 MPP196643:MPP196644 MFT196643:MFT196644 LVX196643:LVX196644 LMB196643:LMB196644 LCF196643:LCF196644 KSJ196643:KSJ196644 KIN196643:KIN196644 JYR196643:JYR196644 JOV196643:JOV196644 JEZ196643:JEZ196644 IVD196643:IVD196644 ILH196643:ILH196644 IBL196643:IBL196644 HRP196643:HRP196644 HHT196643:HHT196644 GXX196643:GXX196644 GOB196643:GOB196644 GEF196643:GEF196644 FUJ196643:FUJ196644 FKN196643:FKN196644 FAR196643:FAR196644 EQV196643:EQV196644 EGZ196643:EGZ196644 DXD196643:DXD196644 DNH196643:DNH196644 DDL196643:DDL196644 CTP196643:CTP196644 CJT196643:CJT196644 BZX196643:BZX196644 BQB196643:BQB196644 BGF196643:BGF196644 AWJ196643:AWJ196644 AMN196643:AMN196644 ACR196643:ACR196644 SV196643:SV196644 IZ196643:IZ196644 D196643:D196644 WVL131107:WVL131108 WLP131107:WLP131108 WBT131107:WBT131108 VRX131107:VRX131108 VIB131107:VIB131108 UYF131107:UYF131108 UOJ131107:UOJ131108 UEN131107:UEN131108 TUR131107:TUR131108 TKV131107:TKV131108 TAZ131107:TAZ131108 SRD131107:SRD131108 SHH131107:SHH131108 RXL131107:RXL131108 RNP131107:RNP131108 RDT131107:RDT131108 QTX131107:QTX131108 QKB131107:QKB131108 QAF131107:QAF131108 PQJ131107:PQJ131108 PGN131107:PGN131108 OWR131107:OWR131108 OMV131107:OMV131108 OCZ131107:OCZ131108 NTD131107:NTD131108 NJH131107:NJH131108 MZL131107:MZL131108 MPP131107:MPP131108 MFT131107:MFT131108 LVX131107:LVX131108 LMB131107:LMB131108 LCF131107:LCF131108 KSJ131107:KSJ131108 KIN131107:KIN131108 JYR131107:JYR131108 JOV131107:JOV131108 JEZ131107:JEZ131108 IVD131107:IVD131108 ILH131107:ILH131108 IBL131107:IBL131108 HRP131107:HRP131108 HHT131107:HHT131108 GXX131107:GXX131108 GOB131107:GOB131108 GEF131107:GEF131108 FUJ131107:FUJ131108 FKN131107:FKN131108 FAR131107:FAR131108 EQV131107:EQV131108 EGZ131107:EGZ131108 DXD131107:DXD131108 DNH131107:DNH131108 DDL131107:DDL131108 CTP131107:CTP131108 CJT131107:CJT131108 BZX131107:BZX131108 BQB131107:BQB131108 BGF131107:BGF131108 AWJ131107:AWJ131108 AMN131107:AMN131108 ACR131107:ACR131108 SV131107:SV131108 IZ131107:IZ131108 D131107:D131108 WVL65571:WVL65572 WLP65571:WLP65572 WBT65571:WBT65572 VRX65571:VRX65572 VIB65571:VIB65572 UYF65571:UYF65572 UOJ65571:UOJ65572 UEN65571:UEN65572 TUR65571:TUR65572 TKV65571:TKV65572 TAZ65571:TAZ65572 SRD65571:SRD65572 SHH65571:SHH65572 RXL65571:RXL65572 RNP65571:RNP65572 RDT65571:RDT65572 QTX65571:QTX65572 QKB65571:QKB65572 QAF65571:QAF65572 PQJ65571:PQJ65572 PGN65571:PGN65572 OWR65571:OWR65572 OMV65571:OMV65572 OCZ65571:OCZ65572 NTD65571:NTD65572 NJH65571:NJH65572 MZL65571:MZL65572 MPP65571:MPP65572 MFT65571:MFT65572 LVX65571:LVX65572 LMB65571:LMB65572 LCF65571:LCF65572 KSJ65571:KSJ65572 KIN65571:KIN65572 JYR65571:JYR65572 JOV65571:JOV65572 JEZ65571:JEZ65572 IVD65571:IVD65572 ILH65571:ILH65572 IBL65571:IBL65572 HRP65571:HRP65572 HHT65571:HHT65572 GXX65571:GXX65572 GOB65571:GOB65572 GEF65571:GEF65572 FUJ65571:FUJ65572 FKN65571:FKN65572 FAR65571:FAR65572 EQV65571:EQV65572 EGZ65571:EGZ65572 DXD65571:DXD65572 DNH65571:DNH65572 DDL65571:DDL65572 CTP65571:CTP65572 CJT65571:CJT65572 BZX65571:BZX65572 BQB65571:BQB65572 BGF65571:BGF65572 AWJ65571:AWJ65572 AMN65571:AMN65572 ACR65571:ACR65572 SV65571:SV65572 IZ65571:IZ65572 D65571:D65572 WVL983072 WLP983072 WBT983072 VRX983072 VIB983072 UYF983072 UOJ983072 UEN983072 TUR983072 TKV983072 TAZ983072 SRD983072 SHH983072 RXL983072 RNP983072 RDT983072 QTX983072 QKB983072 QAF983072 PQJ983072 PGN983072 OWR983072 OMV983072 OCZ983072 NTD983072 NJH983072 MZL983072 MPP983072 MFT983072 LVX983072 LMB983072 LCF983072 KSJ983072 KIN983072 JYR983072 JOV983072 JEZ983072 IVD983072 ILH983072 IBL983072 HRP983072 HHT983072 GXX983072 GOB983072 GEF983072 FUJ983072 FKN983072 FAR983072 EQV983072 EGZ983072 DXD983072 DNH983072 DDL983072 CTP983072 CJT983072 BZX983072 BQB983072 BGF983072 AWJ983072 AMN983072 ACR983072 SV983072 IZ983072 D983072 WVL917536 WLP917536 WBT917536 VRX917536 VIB917536 UYF917536 UOJ917536 UEN917536 TUR917536 TKV917536 TAZ917536 SRD917536 SHH917536 RXL917536 RNP917536 RDT917536 QTX917536 QKB917536 QAF917536 PQJ917536 PGN917536 OWR917536 OMV917536 OCZ917536 NTD917536 NJH917536 MZL917536 MPP917536 MFT917536 LVX917536 LMB917536 LCF917536 KSJ917536 KIN917536 JYR917536 JOV917536 JEZ917536 IVD917536 ILH917536 IBL917536 HRP917536 HHT917536 GXX917536 GOB917536 GEF917536 FUJ917536 FKN917536 FAR917536 EQV917536 EGZ917536 DXD917536 DNH917536 DDL917536 CTP917536 CJT917536 BZX917536 BQB917536 BGF917536 AWJ917536 AMN917536 ACR917536 SV917536 IZ917536 D917536 WVL852000 WLP852000 WBT852000 VRX852000 VIB852000 UYF852000 UOJ852000 UEN852000 TUR852000 TKV852000 TAZ852000 SRD852000 SHH852000 RXL852000 RNP852000 RDT852000 QTX852000 QKB852000 QAF852000 PQJ852000 PGN852000 OWR852000 OMV852000 OCZ852000 NTD852000 NJH852000 MZL852000 MPP852000 MFT852000 LVX852000 LMB852000 LCF852000 KSJ852000 KIN852000 JYR852000 JOV852000 JEZ852000 IVD852000 ILH852000 IBL852000 HRP852000 HHT852000 GXX852000 GOB852000 GEF852000 FUJ852000 FKN852000 FAR852000 EQV852000 EGZ852000 DXD852000 DNH852000 DDL852000 CTP852000 CJT852000 BZX852000 BQB852000 BGF852000 AWJ852000 AMN852000 ACR852000 SV852000 IZ852000 D852000 WVL786464 WLP786464 WBT786464 VRX786464 VIB786464 UYF786464 UOJ786464 UEN786464 TUR786464 TKV786464 TAZ786464 SRD786464 SHH786464 RXL786464 RNP786464 RDT786464 QTX786464 QKB786464 QAF786464 PQJ786464 PGN786464 OWR786464 OMV786464 OCZ786464 NTD786464 NJH786464 MZL786464 MPP786464 MFT786464 LVX786464 LMB786464 LCF786464 KSJ786464 KIN786464 JYR786464 JOV786464 JEZ786464 IVD786464 ILH786464 IBL786464 HRP786464 HHT786464 GXX786464 GOB786464 GEF786464 FUJ786464 FKN786464 FAR786464 EQV786464 EGZ786464 DXD786464 DNH786464 DDL786464 CTP786464 CJT786464 BZX786464 BQB786464 BGF786464 AWJ786464 AMN786464 ACR786464 SV786464 IZ786464 D786464 WVL720928 WLP720928 WBT720928 VRX720928 VIB720928 UYF720928 UOJ720928 UEN720928 TUR720928 TKV720928 TAZ720928 SRD720928 SHH720928 RXL720928 RNP720928 RDT720928 QTX720928 QKB720928 QAF720928 PQJ720928 PGN720928 OWR720928 OMV720928 OCZ720928 NTD720928 NJH720928 MZL720928 MPP720928 MFT720928 LVX720928 LMB720928 LCF720928 KSJ720928 KIN720928 JYR720928 JOV720928 JEZ720928 IVD720928 ILH720928 IBL720928 HRP720928 HHT720928 GXX720928 GOB720928 GEF720928 FUJ720928 FKN720928 FAR720928 EQV720928 EGZ720928 DXD720928 DNH720928 DDL720928 CTP720928 CJT720928 BZX720928 BQB720928 BGF720928 AWJ720928 AMN720928 ACR720928 SV720928 IZ720928 D720928 WVL655392 WLP655392 WBT655392 VRX655392 VIB655392 UYF655392 UOJ655392 UEN655392 TUR655392 TKV655392 TAZ655392 SRD655392 SHH655392 RXL655392 RNP655392 RDT655392 QTX655392 QKB655392 QAF655392 PQJ655392 PGN655392 OWR655392 OMV655392 OCZ655392 NTD655392 NJH655392 MZL655392 MPP655392 MFT655392 LVX655392 LMB655392 LCF655392 KSJ655392 KIN655392 JYR655392 JOV655392 JEZ655392 IVD655392 ILH655392 IBL655392 HRP655392 HHT655392 GXX655392 GOB655392 GEF655392 FUJ655392 FKN655392 FAR655392 EQV655392 EGZ655392 DXD655392 DNH655392 DDL655392 CTP655392 CJT655392 BZX655392 BQB655392 BGF655392 AWJ655392 AMN655392 ACR655392 SV655392 IZ655392 D655392 WVL589856 WLP589856 WBT589856 VRX589856 VIB589856 UYF589856 UOJ589856 UEN589856 TUR589856 TKV589856 TAZ589856 SRD589856 SHH589856 RXL589856 RNP589856 RDT589856 QTX589856 QKB589856 QAF589856 PQJ589856 PGN589856 OWR589856 OMV589856 OCZ589856 NTD589856 NJH589856 MZL589856 MPP589856 MFT589856 LVX589856 LMB589856 LCF589856 KSJ589856 KIN589856 JYR589856 JOV589856 JEZ589856 IVD589856 ILH589856 IBL589856 HRP589856 HHT589856 GXX589856 GOB589856 GEF589856 FUJ589856 FKN589856 FAR589856 EQV589856 EGZ589856 DXD589856 DNH589856 DDL589856 CTP589856 CJT589856 BZX589856 BQB589856 BGF589856 AWJ589856 AMN589856 ACR589856 SV589856 IZ589856 D589856 WVL524320 WLP524320 WBT524320 VRX524320 VIB524320 UYF524320 UOJ524320 UEN524320 TUR524320 TKV524320 TAZ524320 SRD524320 SHH524320 RXL524320 RNP524320 RDT524320 QTX524320 QKB524320 QAF524320 PQJ524320 PGN524320 OWR524320 OMV524320 OCZ524320 NTD524320 NJH524320 MZL524320 MPP524320 MFT524320 LVX524320 LMB524320 LCF524320 KSJ524320 KIN524320 JYR524320 JOV524320 JEZ524320 IVD524320 ILH524320 IBL524320 HRP524320 HHT524320 GXX524320 GOB524320 GEF524320 FUJ524320 FKN524320 FAR524320 EQV524320 EGZ524320 DXD524320 DNH524320 DDL524320 CTP524320 CJT524320 BZX524320 BQB524320 BGF524320 AWJ524320 AMN524320 ACR524320 SV524320 IZ524320 D524320 WVL458784 WLP458784 WBT458784 VRX458784 VIB458784 UYF458784 UOJ458784 UEN458784 TUR458784 TKV458784 TAZ458784 SRD458784 SHH458784 RXL458784 RNP458784 RDT458784 QTX458784 QKB458784 QAF458784 PQJ458784 PGN458784 OWR458784 OMV458784 OCZ458784 NTD458784 NJH458784 MZL458784 MPP458784 MFT458784 LVX458784 LMB458784 LCF458784 KSJ458784 KIN458784 JYR458784 JOV458784 JEZ458784 IVD458784 ILH458784 IBL458784 HRP458784 HHT458784 GXX458784 GOB458784 GEF458784 FUJ458784 FKN458784 FAR458784 EQV458784 EGZ458784 DXD458784 DNH458784 DDL458784 CTP458784 CJT458784 BZX458784 BQB458784 BGF458784 AWJ458784 AMN458784 ACR458784 SV458784 IZ458784 D458784 WVL393248 WLP393248 WBT393248 VRX393248 VIB393248 UYF393248 UOJ393248 UEN393248 TUR393248 TKV393248 TAZ393248 SRD393248 SHH393248 RXL393248 RNP393248 RDT393248 QTX393248 QKB393248 QAF393248 PQJ393248 PGN393248 OWR393248 OMV393248 OCZ393248 NTD393248 NJH393248 MZL393248 MPP393248 MFT393248 LVX393248 LMB393248 LCF393248 KSJ393248 KIN393248 JYR393248 JOV393248 JEZ393248 IVD393248 ILH393248 IBL393248 HRP393248 HHT393248 GXX393248 GOB393248 GEF393248 FUJ393248 FKN393248 FAR393248 EQV393248 EGZ393248 DXD393248 DNH393248 DDL393248 CTP393248 CJT393248 BZX393248 BQB393248 BGF393248 AWJ393248 AMN393248 ACR393248 SV393248 IZ393248 D393248 WVL327712 WLP327712 WBT327712 VRX327712 VIB327712 UYF327712 UOJ327712 UEN327712 TUR327712 TKV327712 TAZ327712 SRD327712 SHH327712 RXL327712 RNP327712 RDT327712 QTX327712 QKB327712 QAF327712 PQJ327712 PGN327712 OWR327712 OMV327712 OCZ327712 NTD327712 NJH327712 MZL327712 MPP327712 MFT327712 LVX327712 LMB327712 LCF327712 KSJ327712 KIN327712 JYR327712 JOV327712 JEZ327712 IVD327712 ILH327712 IBL327712 HRP327712 HHT327712 GXX327712 GOB327712 GEF327712 FUJ327712 FKN327712 FAR327712 EQV327712 EGZ327712 DXD327712 DNH327712 DDL327712 CTP327712 CJT327712 BZX327712 BQB327712 BGF327712 AWJ327712 AMN327712 ACR327712 SV327712 IZ327712 D327712 WVL262176 WLP262176 WBT262176 VRX262176 VIB262176 UYF262176 UOJ262176 UEN262176 TUR262176 TKV262176 TAZ262176 SRD262176 SHH262176 RXL262176 RNP262176 RDT262176 QTX262176 QKB262176 QAF262176 PQJ262176 PGN262176 OWR262176 OMV262176 OCZ262176 NTD262176 NJH262176 MZL262176 MPP262176 MFT262176 LVX262176 LMB262176 LCF262176 KSJ262176 KIN262176 JYR262176 JOV262176 JEZ262176 IVD262176 ILH262176 IBL262176 HRP262176 HHT262176 GXX262176 GOB262176 GEF262176 FUJ262176 FKN262176 FAR262176 EQV262176 EGZ262176 DXD262176 DNH262176 DDL262176 CTP262176 CJT262176 BZX262176 BQB262176 BGF262176 AWJ262176 AMN262176 ACR262176 SV262176 IZ262176 D262176 WVL196640 WLP196640 WBT196640 VRX196640 VIB196640 UYF196640 UOJ196640 UEN196640 TUR196640 TKV196640 TAZ196640 SRD196640 SHH196640 RXL196640 RNP196640 RDT196640 QTX196640 QKB196640 QAF196640 PQJ196640 PGN196640 OWR196640 OMV196640 OCZ196640 NTD196640 NJH196640 MZL196640 MPP196640 MFT196640 LVX196640 LMB196640 LCF196640 KSJ196640 KIN196640 JYR196640 JOV196640 JEZ196640 IVD196640 ILH196640 IBL196640 HRP196640 HHT196640 GXX196640 GOB196640 GEF196640 FUJ196640 FKN196640 FAR196640 EQV196640 EGZ196640 DXD196640 DNH196640 DDL196640 CTP196640 CJT196640 BZX196640 BQB196640 BGF196640 AWJ196640 AMN196640 ACR196640 SV196640 IZ196640 D196640 WVL131104 WLP131104 WBT131104 VRX131104 VIB131104 UYF131104 UOJ131104 UEN131104 TUR131104 TKV131104 TAZ131104 SRD131104 SHH131104 RXL131104 RNP131104 RDT131104 QTX131104 QKB131104 QAF131104 PQJ131104 PGN131104 OWR131104 OMV131104 OCZ131104 NTD131104 NJH131104 MZL131104 MPP131104 MFT131104 LVX131104 LMB131104 LCF131104 KSJ131104 KIN131104 JYR131104 JOV131104 JEZ131104 IVD131104 ILH131104 IBL131104 HRP131104 HHT131104 GXX131104 GOB131104 GEF131104 FUJ131104 FKN131104 FAR131104 EQV131104 EGZ131104 DXD131104 DNH131104 DDL131104 CTP131104 CJT131104 BZX131104 BQB131104 BGF131104 AWJ131104 AMN131104 ACR131104 SV131104 IZ131104 D131104 WVL65568 WLP65568 WBT65568 VRX65568 VIB65568 UYF65568 UOJ65568 UEN65568 TUR65568 TKV65568 TAZ65568 SRD65568 SHH65568 RXL65568 RNP65568 RDT65568 QTX65568 QKB65568 QAF65568 PQJ65568 PGN65568 OWR65568 OMV65568 OCZ65568 NTD65568 NJH65568 MZL65568 MPP65568 MFT65568 LVX65568 LMB65568 LCF65568 KSJ65568 KIN65568 JYR65568 JOV65568 JEZ65568 IVD65568 ILH65568 IBL65568 HRP65568 HHT65568 GXX65568 GOB65568 GEF65568 FUJ65568 FKN65568 FAR65568 EQV65568 EGZ65568 DXD65568 DNH65568 DDL65568 CTP65568 CJT65568 BZX65568 BQB65568 BGF65568 AWJ65568 AMN65568 ACR65568 SV65568 IZ65568 D65568 IZ35 SV35 ACR35 AMN35 AWJ35 BGF35 BQB35 BZX35 CJT35 CTP35 DDL35 DNH35 DXD35 EGZ35 EQV35 FAR35 FKN35 FUJ35 GEF35 GOB35 GXX35 HHT35 HRP35 IBL35 ILH35 IVD35 JEZ35 JOV35 JYR35 KIN35 KSJ35 LCF35 LMB35 LVX35 MFT35 MPP35 MZL35 NJH35 NTD35 OCZ35 OMV35 OWR35 PGN35 PQJ35 QAF35 QKB35 QTX35 RDT35 RNP35 RXL35 SHH35 SRD35 TAZ35 TKV35 TUR35 UEN35 UOJ35 UYF35 VIB35 VRX35 WBT35 WLP35 WVL35 D38:D39 IZ38:IZ39 SV38:SV39 ACR38:ACR39 AMN38:AMN39 AWJ38:AWJ39 BGF38:BGF39 BQB38:BQB39 BZX38:BZX39 CJT38:CJT39 CTP38:CTP39 DDL38:DDL39 DNH38:DNH39 DXD38:DXD39 EGZ38:EGZ39 EQV38:EQV39 FAR38:FAR39 FKN38:FKN39 FUJ38:FUJ39 GEF38:GEF39 GOB38:GOB39 GXX38:GXX39 HHT38:HHT39 HRP38:HRP39 IBL38:IBL39 ILH38:ILH39 IVD38:IVD39 JEZ38:JEZ39 JOV38:JOV39 JYR38:JYR39 KIN38:KIN39 KSJ38:KSJ39 LCF38:LCF39 LMB38:LMB39 LVX38:LVX39 MFT38:MFT39 MPP38:MPP39 MZL38:MZL39 NJH38:NJH39 NTD38:NTD39 OCZ38:OCZ39 OMV38:OMV39 OWR38:OWR39 PGN38:PGN39 PQJ38:PQJ39 QAF38:QAF39 QKB38:QKB39 QTX38:QTX39 RDT38:RDT39 RNP38:RNP39 RXL38:RXL39 SHH38:SHH39 SRD38:SRD39 TAZ38:TAZ39 TKV38:TKV39 TUR38:TUR39 UEN38:UEN39 UOJ38:UOJ39 UYF38:UYF39 VIB38:VIB39 VRX38:VRX39 WBT38:WBT39 WLP38:WLP39 WVL38:WVL39 D35">
      <formula1>"公共专项,部门公共专项,单位专项"</formula1>
      <formula2>0</formula2>
    </dataValidation>
    <dataValidation type="list" allowBlank="1" showInputMessage="1" showErrorMessage="1" sqref="WVL983060:WVL983071 WLP983060:WLP983071 WBT983060:WBT983071 VRX983060:VRX983071 VIB983060:VIB983071 UYF983060:UYF983071 UOJ983060:UOJ983071 UEN983060:UEN983071 TUR983060:TUR983071 TKV983060:TKV983071 TAZ983060:TAZ983071 SRD983060:SRD983071 SHH983060:SHH983071 RXL983060:RXL983071 RNP983060:RNP983071 RDT983060:RDT983071 QTX983060:QTX983071 QKB983060:QKB983071 QAF983060:QAF983071 PQJ983060:PQJ983071 PGN983060:PGN983071 OWR983060:OWR983071 OMV983060:OMV983071 OCZ983060:OCZ983071 NTD983060:NTD983071 NJH983060:NJH983071 MZL983060:MZL983071 MPP983060:MPP983071 MFT983060:MFT983071 LVX983060:LVX983071 LMB983060:LMB983071 LCF983060:LCF983071 KSJ983060:KSJ983071 KIN983060:KIN983071 JYR983060:JYR983071 JOV983060:JOV983071 JEZ983060:JEZ983071 IVD983060:IVD983071 ILH983060:ILH983071 IBL983060:IBL983071 HRP983060:HRP983071 HHT983060:HHT983071 GXX983060:GXX983071 GOB983060:GOB983071 GEF983060:GEF983071 FUJ983060:FUJ983071 FKN983060:FKN983071 FAR983060:FAR983071 EQV983060:EQV983071 EGZ983060:EGZ983071 DXD983060:DXD983071 DNH983060:DNH983071 DDL983060:DDL983071 CTP983060:CTP983071 CJT983060:CJT983071 BZX983060:BZX983071 BQB983060:BQB983071 BGF983060:BGF983071 AWJ983060:AWJ983071 AMN983060:AMN983071 ACR983060:ACR983071 SV983060:SV983071 IZ983060:IZ983071 D983060:D983071 WVL917524:WVL917535 WLP917524:WLP917535 WBT917524:WBT917535 VRX917524:VRX917535 VIB917524:VIB917535 UYF917524:UYF917535 UOJ917524:UOJ917535 UEN917524:UEN917535 TUR917524:TUR917535 TKV917524:TKV917535 TAZ917524:TAZ917535 SRD917524:SRD917535 SHH917524:SHH917535 RXL917524:RXL917535 RNP917524:RNP917535 RDT917524:RDT917535 QTX917524:QTX917535 QKB917524:QKB917535 QAF917524:QAF917535 PQJ917524:PQJ917535 PGN917524:PGN917535 OWR917524:OWR917535 OMV917524:OMV917535 OCZ917524:OCZ917535 NTD917524:NTD917535 NJH917524:NJH917535 MZL917524:MZL917535 MPP917524:MPP917535 MFT917524:MFT917535 LVX917524:LVX917535 LMB917524:LMB917535 LCF917524:LCF917535 KSJ917524:KSJ917535 KIN917524:KIN917535 JYR917524:JYR917535 JOV917524:JOV917535 JEZ917524:JEZ917535 IVD917524:IVD917535 ILH917524:ILH917535 IBL917524:IBL917535 HRP917524:HRP917535 HHT917524:HHT917535 GXX917524:GXX917535 GOB917524:GOB917535 GEF917524:GEF917535 FUJ917524:FUJ917535 FKN917524:FKN917535 FAR917524:FAR917535 EQV917524:EQV917535 EGZ917524:EGZ917535 DXD917524:DXD917535 DNH917524:DNH917535 DDL917524:DDL917535 CTP917524:CTP917535 CJT917524:CJT917535 BZX917524:BZX917535 BQB917524:BQB917535 BGF917524:BGF917535 AWJ917524:AWJ917535 AMN917524:AMN917535 ACR917524:ACR917535 SV917524:SV917535 IZ917524:IZ917535 D917524:D917535 WVL851988:WVL851999 WLP851988:WLP851999 WBT851988:WBT851999 VRX851988:VRX851999 VIB851988:VIB851999 UYF851988:UYF851999 UOJ851988:UOJ851999 UEN851988:UEN851999 TUR851988:TUR851999 TKV851988:TKV851999 TAZ851988:TAZ851999 SRD851988:SRD851999 SHH851988:SHH851999 RXL851988:RXL851999 RNP851988:RNP851999 RDT851988:RDT851999 QTX851988:QTX851999 QKB851988:QKB851999 QAF851988:QAF851999 PQJ851988:PQJ851999 PGN851988:PGN851999 OWR851988:OWR851999 OMV851988:OMV851999 OCZ851988:OCZ851999 NTD851988:NTD851999 NJH851988:NJH851999 MZL851988:MZL851999 MPP851988:MPP851999 MFT851988:MFT851999 LVX851988:LVX851999 LMB851988:LMB851999 LCF851988:LCF851999 KSJ851988:KSJ851999 KIN851988:KIN851999 JYR851988:JYR851999 JOV851988:JOV851999 JEZ851988:JEZ851999 IVD851988:IVD851999 ILH851988:ILH851999 IBL851988:IBL851999 HRP851988:HRP851999 HHT851988:HHT851999 GXX851988:GXX851999 GOB851988:GOB851999 GEF851988:GEF851999 FUJ851988:FUJ851999 FKN851988:FKN851999 FAR851988:FAR851999 EQV851988:EQV851999 EGZ851988:EGZ851999 DXD851988:DXD851999 DNH851988:DNH851999 DDL851988:DDL851999 CTP851988:CTP851999 CJT851988:CJT851999 BZX851988:BZX851999 BQB851988:BQB851999 BGF851988:BGF851999 AWJ851988:AWJ851999 AMN851988:AMN851999 ACR851988:ACR851999 SV851988:SV851999 IZ851988:IZ851999 D851988:D851999 WVL786452:WVL786463 WLP786452:WLP786463 WBT786452:WBT786463 VRX786452:VRX786463 VIB786452:VIB786463 UYF786452:UYF786463 UOJ786452:UOJ786463 UEN786452:UEN786463 TUR786452:TUR786463 TKV786452:TKV786463 TAZ786452:TAZ786463 SRD786452:SRD786463 SHH786452:SHH786463 RXL786452:RXL786463 RNP786452:RNP786463 RDT786452:RDT786463 QTX786452:QTX786463 QKB786452:QKB786463 QAF786452:QAF786463 PQJ786452:PQJ786463 PGN786452:PGN786463 OWR786452:OWR786463 OMV786452:OMV786463 OCZ786452:OCZ786463 NTD786452:NTD786463 NJH786452:NJH786463 MZL786452:MZL786463 MPP786452:MPP786463 MFT786452:MFT786463 LVX786452:LVX786463 LMB786452:LMB786463 LCF786452:LCF786463 KSJ786452:KSJ786463 KIN786452:KIN786463 JYR786452:JYR786463 JOV786452:JOV786463 JEZ786452:JEZ786463 IVD786452:IVD786463 ILH786452:ILH786463 IBL786452:IBL786463 HRP786452:HRP786463 HHT786452:HHT786463 GXX786452:GXX786463 GOB786452:GOB786463 GEF786452:GEF786463 FUJ786452:FUJ786463 FKN786452:FKN786463 FAR786452:FAR786463 EQV786452:EQV786463 EGZ786452:EGZ786463 DXD786452:DXD786463 DNH786452:DNH786463 DDL786452:DDL786463 CTP786452:CTP786463 CJT786452:CJT786463 BZX786452:BZX786463 BQB786452:BQB786463 BGF786452:BGF786463 AWJ786452:AWJ786463 AMN786452:AMN786463 ACR786452:ACR786463 SV786452:SV786463 IZ786452:IZ786463 D786452:D786463 WVL720916:WVL720927 WLP720916:WLP720927 WBT720916:WBT720927 VRX720916:VRX720927 VIB720916:VIB720927 UYF720916:UYF720927 UOJ720916:UOJ720927 UEN720916:UEN720927 TUR720916:TUR720927 TKV720916:TKV720927 TAZ720916:TAZ720927 SRD720916:SRD720927 SHH720916:SHH720927 RXL720916:RXL720927 RNP720916:RNP720927 RDT720916:RDT720927 QTX720916:QTX720927 QKB720916:QKB720927 QAF720916:QAF720927 PQJ720916:PQJ720927 PGN720916:PGN720927 OWR720916:OWR720927 OMV720916:OMV720927 OCZ720916:OCZ720927 NTD720916:NTD720927 NJH720916:NJH720927 MZL720916:MZL720927 MPP720916:MPP720927 MFT720916:MFT720927 LVX720916:LVX720927 LMB720916:LMB720927 LCF720916:LCF720927 KSJ720916:KSJ720927 KIN720916:KIN720927 JYR720916:JYR720927 JOV720916:JOV720927 JEZ720916:JEZ720927 IVD720916:IVD720927 ILH720916:ILH720927 IBL720916:IBL720927 HRP720916:HRP720927 HHT720916:HHT720927 GXX720916:GXX720927 GOB720916:GOB720927 GEF720916:GEF720927 FUJ720916:FUJ720927 FKN720916:FKN720927 FAR720916:FAR720927 EQV720916:EQV720927 EGZ720916:EGZ720927 DXD720916:DXD720927 DNH720916:DNH720927 DDL720916:DDL720927 CTP720916:CTP720927 CJT720916:CJT720927 BZX720916:BZX720927 BQB720916:BQB720927 BGF720916:BGF720927 AWJ720916:AWJ720927 AMN720916:AMN720927 ACR720916:ACR720927 SV720916:SV720927 IZ720916:IZ720927 D720916:D720927 WVL655380:WVL655391 WLP655380:WLP655391 WBT655380:WBT655391 VRX655380:VRX655391 VIB655380:VIB655391 UYF655380:UYF655391 UOJ655380:UOJ655391 UEN655380:UEN655391 TUR655380:TUR655391 TKV655380:TKV655391 TAZ655380:TAZ655391 SRD655380:SRD655391 SHH655380:SHH655391 RXL655380:RXL655391 RNP655380:RNP655391 RDT655380:RDT655391 QTX655380:QTX655391 QKB655380:QKB655391 QAF655380:QAF655391 PQJ655380:PQJ655391 PGN655380:PGN655391 OWR655380:OWR655391 OMV655380:OMV655391 OCZ655380:OCZ655391 NTD655380:NTD655391 NJH655380:NJH655391 MZL655380:MZL655391 MPP655380:MPP655391 MFT655380:MFT655391 LVX655380:LVX655391 LMB655380:LMB655391 LCF655380:LCF655391 KSJ655380:KSJ655391 KIN655380:KIN655391 JYR655380:JYR655391 JOV655380:JOV655391 JEZ655380:JEZ655391 IVD655380:IVD655391 ILH655380:ILH655391 IBL655380:IBL655391 HRP655380:HRP655391 HHT655380:HHT655391 GXX655380:GXX655391 GOB655380:GOB655391 GEF655380:GEF655391 FUJ655380:FUJ655391 FKN655380:FKN655391 FAR655380:FAR655391 EQV655380:EQV655391 EGZ655380:EGZ655391 DXD655380:DXD655391 DNH655380:DNH655391 DDL655380:DDL655391 CTP655380:CTP655391 CJT655380:CJT655391 BZX655380:BZX655391 BQB655380:BQB655391 BGF655380:BGF655391 AWJ655380:AWJ655391 AMN655380:AMN655391 ACR655380:ACR655391 SV655380:SV655391 IZ655380:IZ655391 D655380:D655391 WVL589844:WVL589855 WLP589844:WLP589855 WBT589844:WBT589855 VRX589844:VRX589855 VIB589844:VIB589855 UYF589844:UYF589855 UOJ589844:UOJ589855 UEN589844:UEN589855 TUR589844:TUR589855 TKV589844:TKV589855 TAZ589844:TAZ589855 SRD589844:SRD589855 SHH589844:SHH589855 RXL589844:RXL589855 RNP589844:RNP589855 RDT589844:RDT589855 QTX589844:QTX589855 QKB589844:QKB589855 QAF589844:QAF589855 PQJ589844:PQJ589855 PGN589844:PGN589855 OWR589844:OWR589855 OMV589844:OMV589855 OCZ589844:OCZ589855 NTD589844:NTD589855 NJH589844:NJH589855 MZL589844:MZL589855 MPP589844:MPP589855 MFT589844:MFT589855 LVX589844:LVX589855 LMB589844:LMB589855 LCF589844:LCF589855 KSJ589844:KSJ589855 KIN589844:KIN589855 JYR589844:JYR589855 JOV589844:JOV589855 JEZ589844:JEZ589855 IVD589844:IVD589855 ILH589844:ILH589855 IBL589844:IBL589855 HRP589844:HRP589855 HHT589844:HHT589855 GXX589844:GXX589855 GOB589844:GOB589855 GEF589844:GEF589855 FUJ589844:FUJ589855 FKN589844:FKN589855 FAR589844:FAR589855 EQV589844:EQV589855 EGZ589844:EGZ589855 DXD589844:DXD589855 DNH589844:DNH589855 DDL589844:DDL589855 CTP589844:CTP589855 CJT589844:CJT589855 BZX589844:BZX589855 BQB589844:BQB589855 BGF589844:BGF589855 AWJ589844:AWJ589855 AMN589844:AMN589855 ACR589844:ACR589855 SV589844:SV589855 IZ589844:IZ589855 D589844:D589855 WVL524308:WVL524319 WLP524308:WLP524319 WBT524308:WBT524319 VRX524308:VRX524319 VIB524308:VIB524319 UYF524308:UYF524319 UOJ524308:UOJ524319 UEN524308:UEN524319 TUR524308:TUR524319 TKV524308:TKV524319 TAZ524308:TAZ524319 SRD524308:SRD524319 SHH524308:SHH524319 RXL524308:RXL524319 RNP524308:RNP524319 RDT524308:RDT524319 QTX524308:QTX524319 QKB524308:QKB524319 QAF524308:QAF524319 PQJ524308:PQJ524319 PGN524308:PGN524319 OWR524308:OWR524319 OMV524308:OMV524319 OCZ524308:OCZ524319 NTD524308:NTD524319 NJH524308:NJH524319 MZL524308:MZL524319 MPP524308:MPP524319 MFT524308:MFT524319 LVX524308:LVX524319 LMB524308:LMB524319 LCF524308:LCF524319 KSJ524308:KSJ524319 KIN524308:KIN524319 JYR524308:JYR524319 JOV524308:JOV524319 JEZ524308:JEZ524319 IVD524308:IVD524319 ILH524308:ILH524319 IBL524308:IBL524319 HRP524308:HRP524319 HHT524308:HHT524319 GXX524308:GXX524319 GOB524308:GOB524319 GEF524308:GEF524319 FUJ524308:FUJ524319 FKN524308:FKN524319 FAR524308:FAR524319 EQV524308:EQV524319 EGZ524308:EGZ524319 DXD524308:DXD524319 DNH524308:DNH524319 DDL524308:DDL524319 CTP524308:CTP524319 CJT524308:CJT524319 BZX524308:BZX524319 BQB524308:BQB524319 BGF524308:BGF524319 AWJ524308:AWJ524319 AMN524308:AMN524319 ACR524308:ACR524319 SV524308:SV524319 IZ524308:IZ524319 D524308:D524319 WVL458772:WVL458783 WLP458772:WLP458783 WBT458772:WBT458783 VRX458772:VRX458783 VIB458772:VIB458783 UYF458772:UYF458783 UOJ458772:UOJ458783 UEN458772:UEN458783 TUR458772:TUR458783 TKV458772:TKV458783 TAZ458772:TAZ458783 SRD458772:SRD458783 SHH458772:SHH458783 RXL458772:RXL458783 RNP458772:RNP458783 RDT458772:RDT458783 QTX458772:QTX458783 QKB458772:QKB458783 QAF458772:QAF458783 PQJ458772:PQJ458783 PGN458772:PGN458783 OWR458772:OWR458783 OMV458772:OMV458783 OCZ458772:OCZ458783 NTD458772:NTD458783 NJH458772:NJH458783 MZL458772:MZL458783 MPP458772:MPP458783 MFT458772:MFT458783 LVX458772:LVX458783 LMB458772:LMB458783 LCF458772:LCF458783 KSJ458772:KSJ458783 KIN458772:KIN458783 JYR458772:JYR458783 JOV458772:JOV458783 JEZ458772:JEZ458783 IVD458772:IVD458783 ILH458772:ILH458783 IBL458772:IBL458783 HRP458772:HRP458783 HHT458772:HHT458783 GXX458772:GXX458783 GOB458772:GOB458783 GEF458772:GEF458783 FUJ458772:FUJ458783 FKN458772:FKN458783 FAR458772:FAR458783 EQV458772:EQV458783 EGZ458772:EGZ458783 DXD458772:DXD458783 DNH458772:DNH458783 DDL458772:DDL458783 CTP458772:CTP458783 CJT458772:CJT458783 BZX458772:BZX458783 BQB458772:BQB458783 BGF458772:BGF458783 AWJ458772:AWJ458783 AMN458772:AMN458783 ACR458772:ACR458783 SV458772:SV458783 IZ458772:IZ458783 D458772:D458783 WVL393236:WVL393247 WLP393236:WLP393247 WBT393236:WBT393247 VRX393236:VRX393247 VIB393236:VIB393247 UYF393236:UYF393247 UOJ393236:UOJ393247 UEN393236:UEN393247 TUR393236:TUR393247 TKV393236:TKV393247 TAZ393236:TAZ393247 SRD393236:SRD393247 SHH393236:SHH393247 RXL393236:RXL393247 RNP393236:RNP393247 RDT393236:RDT393247 QTX393236:QTX393247 QKB393236:QKB393247 QAF393236:QAF393247 PQJ393236:PQJ393247 PGN393236:PGN393247 OWR393236:OWR393247 OMV393236:OMV393247 OCZ393236:OCZ393247 NTD393236:NTD393247 NJH393236:NJH393247 MZL393236:MZL393247 MPP393236:MPP393247 MFT393236:MFT393247 LVX393236:LVX393247 LMB393236:LMB393247 LCF393236:LCF393247 KSJ393236:KSJ393247 KIN393236:KIN393247 JYR393236:JYR393247 JOV393236:JOV393247 JEZ393236:JEZ393247 IVD393236:IVD393247 ILH393236:ILH393247 IBL393236:IBL393247 HRP393236:HRP393247 HHT393236:HHT393247 GXX393236:GXX393247 GOB393236:GOB393247 GEF393236:GEF393247 FUJ393236:FUJ393247 FKN393236:FKN393247 FAR393236:FAR393247 EQV393236:EQV393247 EGZ393236:EGZ393247 DXD393236:DXD393247 DNH393236:DNH393247 DDL393236:DDL393247 CTP393236:CTP393247 CJT393236:CJT393247 BZX393236:BZX393247 BQB393236:BQB393247 BGF393236:BGF393247 AWJ393236:AWJ393247 AMN393236:AMN393247 ACR393236:ACR393247 SV393236:SV393247 IZ393236:IZ393247 D393236:D393247 WVL327700:WVL327711 WLP327700:WLP327711 WBT327700:WBT327711 VRX327700:VRX327711 VIB327700:VIB327711 UYF327700:UYF327711 UOJ327700:UOJ327711 UEN327700:UEN327711 TUR327700:TUR327711 TKV327700:TKV327711 TAZ327700:TAZ327711 SRD327700:SRD327711 SHH327700:SHH327711 RXL327700:RXL327711 RNP327700:RNP327711 RDT327700:RDT327711 QTX327700:QTX327711 QKB327700:QKB327711 QAF327700:QAF327711 PQJ327700:PQJ327711 PGN327700:PGN327711 OWR327700:OWR327711 OMV327700:OMV327711 OCZ327700:OCZ327711 NTD327700:NTD327711 NJH327700:NJH327711 MZL327700:MZL327711 MPP327700:MPP327711 MFT327700:MFT327711 LVX327700:LVX327711 LMB327700:LMB327711 LCF327700:LCF327711 KSJ327700:KSJ327711 KIN327700:KIN327711 JYR327700:JYR327711 JOV327700:JOV327711 JEZ327700:JEZ327711 IVD327700:IVD327711 ILH327700:ILH327711 IBL327700:IBL327711 HRP327700:HRP327711 HHT327700:HHT327711 GXX327700:GXX327711 GOB327700:GOB327711 GEF327700:GEF327711 FUJ327700:FUJ327711 FKN327700:FKN327711 FAR327700:FAR327711 EQV327700:EQV327711 EGZ327700:EGZ327711 DXD327700:DXD327711 DNH327700:DNH327711 DDL327700:DDL327711 CTP327700:CTP327711 CJT327700:CJT327711 BZX327700:BZX327711 BQB327700:BQB327711 BGF327700:BGF327711 AWJ327700:AWJ327711 AMN327700:AMN327711 ACR327700:ACR327711 SV327700:SV327711 IZ327700:IZ327711 D327700:D327711 WVL262164:WVL262175 WLP262164:WLP262175 WBT262164:WBT262175 VRX262164:VRX262175 VIB262164:VIB262175 UYF262164:UYF262175 UOJ262164:UOJ262175 UEN262164:UEN262175 TUR262164:TUR262175 TKV262164:TKV262175 TAZ262164:TAZ262175 SRD262164:SRD262175 SHH262164:SHH262175 RXL262164:RXL262175 RNP262164:RNP262175 RDT262164:RDT262175 QTX262164:QTX262175 QKB262164:QKB262175 QAF262164:QAF262175 PQJ262164:PQJ262175 PGN262164:PGN262175 OWR262164:OWR262175 OMV262164:OMV262175 OCZ262164:OCZ262175 NTD262164:NTD262175 NJH262164:NJH262175 MZL262164:MZL262175 MPP262164:MPP262175 MFT262164:MFT262175 LVX262164:LVX262175 LMB262164:LMB262175 LCF262164:LCF262175 KSJ262164:KSJ262175 KIN262164:KIN262175 JYR262164:JYR262175 JOV262164:JOV262175 JEZ262164:JEZ262175 IVD262164:IVD262175 ILH262164:ILH262175 IBL262164:IBL262175 HRP262164:HRP262175 HHT262164:HHT262175 GXX262164:GXX262175 GOB262164:GOB262175 GEF262164:GEF262175 FUJ262164:FUJ262175 FKN262164:FKN262175 FAR262164:FAR262175 EQV262164:EQV262175 EGZ262164:EGZ262175 DXD262164:DXD262175 DNH262164:DNH262175 DDL262164:DDL262175 CTP262164:CTP262175 CJT262164:CJT262175 BZX262164:BZX262175 BQB262164:BQB262175 BGF262164:BGF262175 AWJ262164:AWJ262175 AMN262164:AMN262175 ACR262164:ACR262175 SV262164:SV262175 IZ262164:IZ262175 D262164:D262175 WVL196628:WVL196639 WLP196628:WLP196639 WBT196628:WBT196639 VRX196628:VRX196639 VIB196628:VIB196639 UYF196628:UYF196639 UOJ196628:UOJ196639 UEN196628:UEN196639 TUR196628:TUR196639 TKV196628:TKV196639 TAZ196628:TAZ196639 SRD196628:SRD196639 SHH196628:SHH196639 RXL196628:RXL196639 RNP196628:RNP196639 RDT196628:RDT196639 QTX196628:QTX196639 QKB196628:QKB196639 QAF196628:QAF196639 PQJ196628:PQJ196639 PGN196628:PGN196639 OWR196628:OWR196639 OMV196628:OMV196639 OCZ196628:OCZ196639 NTD196628:NTD196639 NJH196628:NJH196639 MZL196628:MZL196639 MPP196628:MPP196639 MFT196628:MFT196639 LVX196628:LVX196639 LMB196628:LMB196639 LCF196628:LCF196639 KSJ196628:KSJ196639 KIN196628:KIN196639 JYR196628:JYR196639 JOV196628:JOV196639 JEZ196628:JEZ196639 IVD196628:IVD196639 ILH196628:ILH196639 IBL196628:IBL196639 HRP196628:HRP196639 HHT196628:HHT196639 GXX196628:GXX196639 GOB196628:GOB196639 GEF196628:GEF196639 FUJ196628:FUJ196639 FKN196628:FKN196639 FAR196628:FAR196639 EQV196628:EQV196639 EGZ196628:EGZ196639 DXD196628:DXD196639 DNH196628:DNH196639 DDL196628:DDL196639 CTP196628:CTP196639 CJT196628:CJT196639 BZX196628:BZX196639 BQB196628:BQB196639 BGF196628:BGF196639 AWJ196628:AWJ196639 AMN196628:AMN196639 ACR196628:ACR196639 SV196628:SV196639 IZ196628:IZ196639 D196628:D196639 WVL131092:WVL131103 WLP131092:WLP131103 WBT131092:WBT131103 VRX131092:VRX131103 VIB131092:VIB131103 UYF131092:UYF131103 UOJ131092:UOJ131103 UEN131092:UEN131103 TUR131092:TUR131103 TKV131092:TKV131103 TAZ131092:TAZ131103 SRD131092:SRD131103 SHH131092:SHH131103 RXL131092:RXL131103 RNP131092:RNP131103 RDT131092:RDT131103 QTX131092:QTX131103 QKB131092:QKB131103 QAF131092:QAF131103 PQJ131092:PQJ131103 PGN131092:PGN131103 OWR131092:OWR131103 OMV131092:OMV131103 OCZ131092:OCZ131103 NTD131092:NTD131103 NJH131092:NJH131103 MZL131092:MZL131103 MPP131092:MPP131103 MFT131092:MFT131103 LVX131092:LVX131103 LMB131092:LMB131103 LCF131092:LCF131103 KSJ131092:KSJ131103 KIN131092:KIN131103 JYR131092:JYR131103 JOV131092:JOV131103 JEZ131092:JEZ131103 IVD131092:IVD131103 ILH131092:ILH131103 IBL131092:IBL131103 HRP131092:HRP131103 HHT131092:HHT131103 GXX131092:GXX131103 GOB131092:GOB131103 GEF131092:GEF131103 FUJ131092:FUJ131103 FKN131092:FKN131103 FAR131092:FAR131103 EQV131092:EQV131103 EGZ131092:EGZ131103 DXD131092:DXD131103 DNH131092:DNH131103 DDL131092:DDL131103 CTP131092:CTP131103 CJT131092:CJT131103 BZX131092:BZX131103 BQB131092:BQB131103 BGF131092:BGF131103 AWJ131092:AWJ131103 AMN131092:AMN131103 ACR131092:ACR131103 SV131092:SV131103 IZ131092:IZ131103 D131092:D131103 WVL65556:WVL65567 WLP65556:WLP65567 WBT65556:WBT65567 VRX65556:VRX65567 VIB65556:VIB65567 UYF65556:UYF65567 UOJ65556:UOJ65567 UEN65556:UEN65567 TUR65556:TUR65567 TKV65556:TKV65567 TAZ65556:TAZ65567 SRD65556:SRD65567 SHH65556:SHH65567 RXL65556:RXL65567 RNP65556:RNP65567 RDT65556:RDT65567 QTX65556:QTX65567 QKB65556:QKB65567 QAF65556:QAF65567 PQJ65556:PQJ65567 PGN65556:PGN65567 OWR65556:OWR65567 OMV65556:OMV65567 OCZ65556:OCZ65567 NTD65556:NTD65567 NJH65556:NJH65567 MZL65556:MZL65567 MPP65556:MPP65567 MFT65556:MFT65567 LVX65556:LVX65567 LMB65556:LMB65567 LCF65556:LCF65567 KSJ65556:KSJ65567 KIN65556:KIN65567 JYR65556:JYR65567 JOV65556:JOV65567 JEZ65556:JEZ65567 IVD65556:IVD65567 ILH65556:ILH65567 IBL65556:IBL65567 HRP65556:HRP65567 HHT65556:HHT65567 GXX65556:GXX65567 GOB65556:GOB65567 GEF65556:GEF65567 FUJ65556:FUJ65567 FKN65556:FKN65567 FAR65556:FAR65567 EQV65556:EQV65567 EGZ65556:EGZ65567 DXD65556:DXD65567 DNH65556:DNH65567 DDL65556:DDL65567 CTP65556:CTP65567 CJT65556:CJT65567 BZX65556:BZX65567 BQB65556:BQB65567 BGF65556:BGF65567 AWJ65556:AWJ65567 AMN65556:AMN65567 ACR65556:ACR65567 SV65556:SV65567 IZ65556:IZ65567 D65556:D65567 WVL983058 WLP983058 WBT983058 VRX983058 VIB983058 UYF983058 UOJ983058 UEN983058 TUR983058 TKV983058 TAZ983058 SRD983058 SHH983058 RXL983058 RNP983058 RDT983058 QTX983058 QKB983058 QAF983058 PQJ983058 PGN983058 OWR983058 OMV983058 OCZ983058 NTD983058 NJH983058 MZL983058 MPP983058 MFT983058 LVX983058 LMB983058 LCF983058 KSJ983058 KIN983058 JYR983058 JOV983058 JEZ983058 IVD983058 ILH983058 IBL983058 HRP983058 HHT983058 GXX983058 GOB983058 GEF983058 FUJ983058 FKN983058 FAR983058 EQV983058 EGZ983058 DXD983058 DNH983058 DDL983058 CTP983058 CJT983058 BZX983058 BQB983058 BGF983058 AWJ983058 AMN983058 ACR983058 SV983058 IZ983058 D983058 WVL917522 WLP917522 WBT917522 VRX917522 VIB917522 UYF917522 UOJ917522 UEN917522 TUR917522 TKV917522 TAZ917522 SRD917522 SHH917522 RXL917522 RNP917522 RDT917522 QTX917522 QKB917522 QAF917522 PQJ917522 PGN917522 OWR917522 OMV917522 OCZ917522 NTD917522 NJH917522 MZL917522 MPP917522 MFT917522 LVX917522 LMB917522 LCF917522 KSJ917522 KIN917522 JYR917522 JOV917522 JEZ917522 IVD917522 ILH917522 IBL917522 HRP917522 HHT917522 GXX917522 GOB917522 GEF917522 FUJ917522 FKN917522 FAR917522 EQV917522 EGZ917522 DXD917522 DNH917522 DDL917522 CTP917522 CJT917522 BZX917522 BQB917522 BGF917522 AWJ917522 AMN917522 ACR917522 SV917522 IZ917522 D917522 WVL851986 WLP851986 WBT851986 VRX851986 VIB851986 UYF851986 UOJ851986 UEN851986 TUR851986 TKV851986 TAZ851986 SRD851986 SHH851986 RXL851986 RNP851986 RDT851986 QTX851986 QKB851986 QAF851986 PQJ851986 PGN851986 OWR851986 OMV851986 OCZ851986 NTD851986 NJH851986 MZL851986 MPP851986 MFT851986 LVX851986 LMB851986 LCF851986 KSJ851986 KIN851986 JYR851986 JOV851986 JEZ851986 IVD851986 ILH851986 IBL851986 HRP851986 HHT851986 GXX851986 GOB851986 GEF851986 FUJ851986 FKN851986 FAR851986 EQV851986 EGZ851986 DXD851986 DNH851986 DDL851986 CTP851986 CJT851986 BZX851986 BQB851986 BGF851986 AWJ851986 AMN851986 ACR851986 SV851986 IZ851986 D851986 WVL786450 WLP786450 WBT786450 VRX786450 VIB786450 UYF786450 UOJ786450 UEN786450 TUR786450 TKV786450 TAZ786450 SRD786450 SHH786450 RXL786450 RNP786450 RDT786450 QTX786450 QKB786450 QAF786450 PQJ786450 PGN786450 OWR786450 OMV786450 OCZ786450 NTD786450 NJH786450 MZL786450 MPP786450 MFT786450 LVX786450 LMB786450 LCF786450 KSJ786450 KIN786450 JYR786450 JOV786450 JEZ786450 IVD786450 ILH786450 IBL786450 HRP786450 HHT786450 GXX786450 GOB786450 GEF786450 FUJ786450 FKN786450 FAR786450 EQV786450 EGZ786450 DXD786450 DNH786450 DDL786450 CTP786450 CJT786450 BZX786450 BQB786450 BGF786450 AWJ786450 AMN786450 ACR786450 SV786450 IZ786450 D786450 WVL720914 WLP720914 WBT720914 VRX720914 VIB720914 UYF720914 UOJ720914 UEN720914 TUR720914 TKV720914 TAZ720914 SRD720914 SHH720914 RXL720914 RNP720914 RDT720914 QTX720914 QKB720914 QAF720914 PQJ720914 PGN720914 OWR720914 OMV720914 OCZ720914 NTD720914 NJH720914 MZL720914 MPP720914 MFT720914 LVX720914 LMB720914 LCF720914 KSJ720914 KIN720914 JYR720914 JOV720914 JEZ720914 IVD720914 ILH720914 IBL720914 HRP720914 HHT720914 GXX720914 GOB720914 GEF720914 FUJ720914 FKN720914 FAR720914 EQV720914 EGZ720914 DXD720914 DNH720914 DDL720914 CTP720914 CJT720914 BZX720914 BQB720914 BGF720914 AWJ720914 AMN720914 ACR720914 SV720914 IZ720914 D720914 WVL655378 WLP655378 WBT655378 VRX655378 VIB655378 UYF655378 UOJ655378 UEN655378 TUR655378 TKV655378 TAZ655378 SRD655378 SHH655378 RXL655378 RNP655378 RDT655378 QTX655378 QKB655378 QAF655378 PQJ655378 PGN655378 OWR655378 OMV655378 OCZ655378 NTD655378 NJH655378 MZL655378 MPP655378 MFT655378 LVX655378 LMB655378 LCF655378 KSJ655378 KIN655378 JYR655378 JOV655378 JEZ655378 IVD655378 ILH655378 IBL655378 HRP655378 HHT655378 GXX655378 GOB655378 GEF655378 FUJ655378 FKN655378 FAR655378 EQV655378 EGZ655378 DXD655378 DNH655378 DDL655378 CTP655378 CJT655378 BZX655378 BQB655378 BGF655378 AWJ655378 AMN655378 ACR655378 SV655378 IZ655378 D655378 WVL589842 WLP589842 WBT589842 VRX589842 VIB589842 UYF589842 UOJ589842 UEN589842 TUR589842 TKV589842 TAZ589842 SRD589842 SHH589842 RXL589842 RNP589842 RDT589842 QTX589842 QKB589842 QAF589842 PQJ589842 PGN589842 OWR589842 OMV589842 OCZ589842 NTD589842 NJH589842 MZL589842 MPP589842 MFT589842 LVX589842 LMB589842 LCF589842 KSJ589842 KIN589842 JYR589842 JOV589842 JEZ589842 IVD589842 ILH589842 IBL589842 HRP589842 HHT589842 GXX589842 GOB589842 GEF589842 FUJ589842 FKN589842 FAR589842 EQV589842 EGZ589842 DXD589842 DNH589842 DDL589842 CTP589842 CJT589842 BZX589842 BQB589842 BGF589842 AWJ589842 AMN589842 ACR589842 SV589842 IZ589842 D589842 WVL524306 WLP524306 WBT524306 VRX524306 VIB524306 UYF524306 UOJ524306 UEN524306 TUR524306 TKV524306 TAZ524306 SRD524306 SHH524306 RXL524306 RNP524306 RDT524306 QTX524306 QKB524306 QAF524306 PQJ524306 PGN524306 OWR524306 OMV524306 OCZ524306 NTD524306 NJH524306 MZL524306 MPP524306 MFT524306 LVX524306 LMB524306 LCF524306 KSJ524306 KIN524306 JYR524306 JOV524306 JEZ524306 IVD524306 ILH524306 IBL524306 HRP524306 HHT524306 GXX524306 GOB524306 GEF524306 FUJ524306 FKN524306 FAR524306 EQV524306 EGZ524306 DXD524306 DNH524306 DDL524306 CTP524306 CJT524306 BZX524306 BQB524306 BGF524306 AWJ524306 AMN524306 ACR524306 SV524306 IZ524306 D524306 WVL458770 WLP458770 WBT458770 VRX458770 VIB458770 UYF458770 UOJ458770 UEN458770 TUR458770 TKV458770 TAZ458770 SRD458770 SHH458770 RXL458770 RNP458770 RDT458770 QTX458770 QKB458770 QAF458770 PQJ458770 PGN458770 OWR458770 OMV458770 OCZ458770 NTD458770 NJH458770 MZL458770 MPP458770 MFT458770 LVX458770 LMB458770 LCF458770 KSJ458770 KIN458770 JYR458770 JOV458770 JEZ458770 IVD458770 ILH458770 IBL458770 HRP458770 HHT458770 GXX458770 GOB458770 GEF458770 FUJ458770 FKN458770 FAR458770 EQV458770 EGZ458770 DXD458770 DNH458770 DDL458770 CTP458770 CJT458770 BZX458770 BQB458770 BGF458770 AWJ458770 AMN458770 ACR458770 SV458770 IZ458770 D458770 WVL393234 WLP393234 WBT393234 VRX393234 VIB393234 UYF393234 UOJ393234 UEN393234 TUR393234 TKV393234 TAZ393234 SRD393234 SHH393234 RXL393234 RNP393234 RDT393234 QTX393234 QKB393234 QAF393234 PQJ393234 PGN393234 OWR393234 OMV393234 OCZ393234 NTD393234 NJH393234 MZL393234 MPP393234 MFT393234 LVX393234 LMB393234 LCF393234 KSJ393234 KIN393234 JYR393234 JOV393234 JEZ393234 IVD393234 ILH393234 IBL393234 HRP393234 HHT393234 GXX393234 GOB393234 GEF393234 FUJ393234 FKN393234 FAR393234 EQV393234 EGZ393234 DXD393234 DNH393234 DDL393234 CTP393234 CJT393234 BZX393234 BQB393234 BGF393234 AWJ393234 AMN393234 ACR393234 SV393234 IZ393234 D393234 WVL327698 WLP327698 WBT327698 VRX327698 VIB327698 UYF327698 UOJ327698 UEN327698 TUR327698 TKV327698 TAZ327698 SRD327698 SHH327698 RXL327698 RNP327698 RDT327698 QTX327698 QKB327698 QAF327698 PQJ327698 PGN327698 OWR327698 OMV327698 OCZ327698 NTD327698 NJH327698 MZL327698 MPP327698 MFT327698 LVX327698 LMB327698 LCF327698 KSJ327698 KIN327698 JYR327698 JOV327698 JEZ327698 IVD327698 ILH327698 IBL327698 HRP327698 HHT327698 GXX327698 GOB327698 GEF327698 FUJ327698 FKN327698 FAR327698 EQV327698 EGZ327698 DXD327698 DNH327698 DDL327698 CTP327698 CJT327698 BZX327698 BQB327698 BGF327698 AWJ327698 AMN327698 ACR327698 SV327698 IZ327698 D327698 WVL262162 WLP262162 WBT262162 VRX262162 VIB262162 UYF262162 UOJ262162 UEN262162 TUR262162 TKV262162 TAZ262162 SRD262162 SHH262162 RXL262162 RNP262162 RDT262162 QTX262162 QKB262162 QAF262162 PQJ262162 PGN262162 OWR262162 OMV262162 OCZ262162 NTD262162 NJH262162 MZL262162 MPP262162 MFT262162 LVX262162 LMB262162 LCF262162 KSJ262162 KIN262162 JYR262162 JOV262162 JEZ262162 IVD262162 ILH262162 IBL262162 HRP262162 HHT262162 GXX262162 GOB262162 GEF262162 FUJ262162 FKN262162 FAR262162 EQV262162 EGZ262162 DXD262162 DNH262162 DDL262162 CTP262162 CJT262162 BZX262162 BQB262162 BGF262162 AWJ262162 AMN262162 ACR262162 SV262162 IZ262162 D262162 WVL196626 WLP196626 WBT196626 VRX196626 VIB196626 UYF196626 UOJ196626 UEN196626 TUR196626 TKV196626 TAZ196626 SRD196626 SHH196626 RXL196626 RNP196626 RDT196626 QTX196626 QKB196626 QAF196626 PQJ196626 PGN196626 OWR196626 OMV196626 OCZ196626 NTD196626 NJH196626 MZL196626 MPP196626 MFT196626 LVX196626 LMB196626 LCF196626 KSJ196626 KIN196626 JYR196626 JOV196626 JEZ196626 IVD196626 ILH196626 IBL196626 HRP196626 HHT196626 GXX196626 GOB196626 GEF196626 FUJ196626 FKN196626 FAR196626 EQV196626 EGZ196626 DXD196626 DNH196626 DDL196626 CTP196626 CJT196626 BZX196626 BQB196626 BGF196626 AWJ196626 AMN196626 ACR196626 SV196626 IZ196626 D196626 WVL131090 WLP131090 WBT131090 VRX131090 VIB131090 UYF131090 UOJ131090 UEN131090 TUR131090 TKV131090 TAZ131090 SRD131090 SHH131090 RXL131090 RNP131090 RDT131090 QTX131090 QKB131090 QAF131090 PQJ131090 PGN131090 OWR131090 OMV131090 OCZ131090 NTD131090 NJH131090 MZL131090 MPP131090 MFT131090 LVX131090 LMB131090 LCF131090 KSJ131090 KIN131090 JYR131090 JOV131090 JEZ131090 IVD131090 ILH131090 IBL131090 HRP131090 HHT131090 GXX131090 GOB131090 GEF131090 FUJ131090 FKN131090 FAR131090 EQV131090 EGZ131090 DXD131090 DNH131090 DDL131090 CTP131090 CJT131090 BZX131090 BQB131090 BGF131090 AWJ131090 AMN131090 ACR131090 SV131090 IZ131090 D131090 WVL65554 WLP65554 WBT65554 VRX65554 VIB65554 UYF65554 UOJ65554 UEN65554 TUR65554 TKV65554 TAZ65554 SRD65554 SHH65554 RXL65554 RNP65554 RDT65554 QTX65554 QKB65554 QAF65554 PQJ65554 PGN65554 OWR65554 OMV65554 OCZ65554 NTD65554 NJH65554 MZL65554 MPP65554 MFT65554 LVX65554 LMB65554 LCF65554 KSJ65554 KIN65554 JYR65554 JOV65554 JEZ65554 IVD65554 ILH65554 IBL65554 HRP65554 HHT65554 GXX65554 GOB65554 GEF65554 FUJ65554 FKN65554 FAR65554 EQV65554 EGZ65554 DXD65554 DNH65554 DDL65554 CTP65554 CJT65554 BZX65554 BQB65554 BGF65554 AWJ65554 AMN65554 ACR65554 SV65554 IZ65554 D65554 WVL983077:WVL983079 WLP983077:WLP983079 WBT983077:WBT983079 VRX983077:VRX983079 VIB983077:VIB983079 UYF983077:UYF983079 UOJ983077:UOJ983079 UEN983077:UEN983079 TUR983077:TUR983079 TKV983077:TKV983079 TAZ983077:TAZ983079 SRD983077:SRD983079 SHH983077:SHH983079 RXL983077:RXL983079 RNP983077:RNP983079 RDT983077:RDT983079 QTX983077:QTX983079 QKB983077:QKB983079 QAF983077:QAF983079 PQJ983077:PQJ983079 PGN983077:PGN983079 OWR983077:OWR983079 OMV983077:OMV983079 OCZ983077:OCZ983079 NTD983077:NTD983079 NJH983077:NJH983079 MZL983077:MZL983079 MPP983077:MPP983079 MFT983077:MFT983079 LVX983077:LVX983079 LMB983077:LMB983079 LCF983077:LCF983079 KSJ983077:KSJ983079 KIN983077:KIN983079 JYR983077:JYR983079 JOV983077:JOV983079 JEZ983077:JEZ983079 IVD983077:IVD983079 ILH983077:ILH983079 IBL983077:IBL983079 HRP983077:HRP983079 HHT983077:HHT983079 GXX983077:GXX983079 GOB983077:GOB983079 GEF983077:GEF983079 FUJ983077:FUJ983079 FKN983077:FKN983079 FAR983077:FAR983079 EQV983077:EQV983079 EGZ983077:EGZ983079 DXD983077:DXD983079 DNH983077:DNH983079 DDL983077:DDL983079 CTP983077:CTP983079 CJT983077:CJT983079 BZX983077:BZX983079 BQB983077:BQB983079 BGF983077:BGF983079 AWJ983077:AWJ983079 AMN983077:AMN983079 ACR983077:ACR983079 SV983077:SV983079 IZ983077:IZ983079 D983077:D983079 WVL917541:WVL917543 WLP917541:WLP917543 WBT917541:WBT917543 VRX917541:VRX917543 VIB917541:VIB917543 UYF917541:UYF917543 UOJ917541:UOJ917543 UEN917541:UEN917543 TUR917541:TUR917543 TKV917541:TKV917543 TAZ917541:TAZ917543 SRD917541:SRD917543 SHH917541:SHH917543 RXL917541:RXL917543 RNP917541:RNP917543 RDT917541:RDT917543 QTX917541:QTX917543 QKB917541:QKB917543 QAF917541:QAF917543 PQJ917541:PQJ917543 PGN917541:PGN917543 OWR917541:OWR917543 OMV917541:OMV917543 OCZ917541:OCZ917543 NTD917541:NTD917543 NJH917541:NJH917543 MZL917541:MZL917543 MPP917541:MPP917543 MFT917541:MFT917543 LVX917541:LVX917543 LMB917541:LMB917543 LCF917541:LCF917543 KSJ917541:KSJ917543 KIN917541:KIN917543 JYR917541:JYR917543 JOV917541:JOV917543 JEZ917541:JEZ917543 IVD917541:IVD917543 ILH917541:ILH917543 IBL917541:IBL917543 HRP917541:HRP917543 HHT917541:HHT917543 GXX917541:GXX917543 GOB917541:GOB917543 GEF917541:GEF917543 FUJ917541:FUJ917543 FKN917541:FKN917543 FAR917541:FAR917543 EQV917541:EQV917543 EGZ917541:EGZ917543 DXD917541:DXD917543 DNH917541:DNH917543 DDL917541:DDL917543 CTP917541:CTP917543 CJT917541:CJT917543 BZX917541:BZX917543 BQB917541:BQB917543 BGF917541:BGF917543 AWJ917541:AWJ917543 AMN917541:AMN917543 ACR917541:ACR917543 SV917541:SV917543 IZ917541:IZ917543 D917541:D917543 WVL852005:WVL852007 WLP852005:WLP852007 WBT852005:WBT852007 VRX852005:VRX852007 VIB852005:VIB852007 UYF852005:UYF852007 UOJ852005:UOJ852007 UEN852005:UEN852007 TUR852005:TUR852007 TKV852005:TKV852007 TAZ852005:TAZ852007 SRD852005:SRD852007 SHH852005:SHH852007 RXL852005:RXL852007 RNP852005:RNP852007 RDT852005:RDT852007 QTX852005:QTX852007 QKB852005:QKB852007 QAF852005:QAF852007 PQJ852005:PQJ852007 PGN852005:PGN852007 OWR852005:OWR852007 OMV852005:OMV852007 OCZ852005:OCZ852007 NTD852005:NTD852007 NJH852005:NJH852007 MZL852005:MZL852007 MPP852005:MPP852007 MFT852005:MFT852007 LVX852005:LVX852007 LMB852005:LMB852007 LCF852005:LCF852007 KSJ852005:KSJ852007 KIN852005:KIN852007 JYR852005:JYR852007 JOV852005:JOV852007 JEZ852005:JEZ852007 IVD852005:IVD852007 ILH852005:ILH852007 IBL852005:IBL852007 HRP852005:HRP852007 HHT852005:HHT852007 GXX852005:GXX852007 GOB852005:GOB852007 GEF852005:GEF852007 FUJ852005:FUJ852007 FKN852005:FKN852007 FAR852005:FAR852007 EQV852005:EQV852007 EGZ852005:EGZ852007 DXD852005:DXD852007 DNH852005:DNH852007 DDL852005:DDL852007 CTP852005:CTP852007 CJT852005:CJT852007 BZX852005:BZX852007 BQB852005:BQB852007 BGF852005:BGF852007 AWJ852005:AWJ852007 AMN852005:AMN852007 ACR852005:ACR852007 SV852005:SV852007 IZ852005:IZ852007 D852005:D852007 WVL786469:WVL786471 WLP786469:WLP786471 WBT786469:WBT786471 VRX786469:VRX786471 VIB786469:VIB786471 UYF786469:UYF786471 UOJ786469:UOJ786471 UEN786469:UEN786471 TUR786469:TUR786471 TKV786469:TKV786471 TAZ786469:TAZ786471 SRD786469:SRD786471 SHH786469:SHH786471 RXL786469:RXL786471 RNP786469:RNP786471 RDT786469:RDT786471 QTX786469:QTX786471 QKB786469:QKB786471 QAF786469:QAF786471 PQJ786469:PQJ786471 PGN786469:PGN786471 OWR786469:OWR786471 OMV786469:OMV786471 OCZ786469:OCZ786471 NTD786469:NTD786471 NJH786469:NJH786471 MZL786469:MZL786471 MPP786469:MPP786471 MFT786469:MFT786471 LVX786469:LVX786471 LMB786469:LMB786471 LCF786469:LCF786471 KSJ786469:KSJ786471 KIN786469:KIN786471 JYR786469:JYR786471 JOV786469:JOV786471 JEZ786469:JEZ786471 IVD786469:IVD786471 ILH786469:ILH786471 IBL786469:IBL786471 HRP786469:HRP786471 HHT786469:HHT786471 GXX786469:GXX786471 GOB786469:GOB786471 GEF786469:GEF786471 FUJ786469:FUJ786471 FKN786469:FKN786471 FAR786469:FAR786471 EQV786469:EQV786471 EGZ786469:EGZ786471 DXD786469:DXD786471 DNH786469:DNH786471 DDL786469:DDL786471 CTP786469:CTP786471 CJT786469:CJT786471 BZX786469:BZX786471 BQB786469:BQB786471 BGF786469:BGF786471 AWJ786469:AWJ786471 AMN786469:AMN786471 ACR786469:ACR786471 SV786469:SV786471 IZ786469:IZ786471 D786469:D786471 WVL720933:WVL720935 WLP720933:WLP720935 WBT720933:WBT720935 VRX720933:VRX720935 VIB720933:VIB720935 UYF720933:UYF720935 UOJ720933:UOJ720935 UEN720933:UEN720935 TUR720933:TUR720935 TKV720933:TKV720935 TAZ720933:TAZ720935 SRD720933:SRD720935 SHH720933:SHH720935 RXL720933:RXL720935 RNP720933:RNP720935 RDT720933:RDT720935 QTX720933:QTX720935 QKB720933:QKB720935 QAF720933:QAF720935 PQJ720933:PQJ720935 PGN720933:PGN720935 OWR720933:OWR720935 OMV720933:OMV720935 OCZ720933:OCZ720935 NTD720933:NTD720935 NJH720933:NJH720935 MZL720933:MZL720935 MPP720933:MPP720935 MFT720933:MFT720935 LVX720933:LVX720935 LMB720933:LMB720935 LCF720933:LCF720935 KSJ720933:KSJ720935 KIN720933:KIN720935 JYR720933:JYR720935 JOV720933:JOV720935 JEZ720933:JEZ720935 IVD720933:IVD720935 ILH720933:ILH720935 IBL720933:IBL720935 HRP720933:HRP720935 HHT720933:HHT720935 GXX720933:GXX720935 GOB720933:GOB720935 GEF720933:GEF720935 FUJ720933:FUJ720935 FKN720933:FKN720935 FAR720933:FAR720935 EQV720933:EQV720935 EGZ720933:EGZ720935 DXD720933:DXD720935 DNH720933:DNH720935 DDL720933:DDL720935 CTP720933:CTP720935 CJT720933:CJT720935 BZX720933:BZX720935 BQB720933:BQB720935 BGF720933:BGF720935 AWJ720933:AWJ720935 AMN720933:AMN720935 ACR720933:ACR720935 SV720933:SV720935 IZ720933:IZ720935 D720933:D720935 WVL655397:WVL655399 WLP655397:WLP655399 WBT655397:WBT655399 VRX655397:VRX655399 VIB655397:VIB655399 UYF655397:UYF655399 UOJ655397:UOJ655399 UEN655397:UEN655399 TUR655397:TUR655399 TKV655397:TKV655399 TAZ655397:TAZ655399 SRD655397:SRD655399 SHH655397:SHH655399 RXL655397:RXL655399 RNP655397:RNP655399 RDT655397:RDT655399 QTX655397:QTX655399 QKB655397:QKB655399 QAF655397:QAF655399 PQJ655397:PQJ655399 PGN655397:PGN655399 OWR655397:OWR655399 OMV655397:OMV655399 OCZ655397:OCZ655399 NTD655397:NTD655399 NJH655397:NJH655399 MZL655397:MZL655399 MPP655397:MPP655399 MFT655397:MFT655399 LVX655397:LVX655399 LMB655397:LMB655399 LCF655397:LCF655399 KSJ655397:KSJ655399 KIN655397:KIN655399 JYR655397:JYR655399 JOV655397:JOV655399 JEZ655397:JEZ655399 IVD655397:IVD655399 ILH655397:ILH655399 IBL655397:IBL655399 HRP655397:HRP655399 HHT655397:HHT655399 GXX655397:GXX655399 GOB655397:GOB655399 GEF655397:GEF655399 FUJ655397:FUJ655399 FKN655397:FKN655399 FAR655397:FAR655399 EQV655397:EQV655399 EGZ655397:EGZ655399 DXD655397:DXD655399 DNH655397:DNH655399 DDL655397:DDL655399 CTP655397:CTP655399 CJT655397:CJT655399 BZX655397:BZX655399 BQB655397:BQB655399 BGF655397:BGF655399 AWJ655397:AWJ655399 AMN655397:AMN655399 ACR655397:ACR655399 SV655397:SV655399 IZ655397:IZ655399 D655397:D655399 WVL589861:WVL589863 WLP589861:WLP589863 WBT589861:WBT589863 VRX589861:VRX589863 VIB589861:VIB589863 UYF589861:UYF589863 UOJ589861:UOJ589863 UEN589861:UEN589863 TUR589861:TUR589863 TKV589861:TKV589863 TAZ589861:TAZ589863 SRD589861:SRD589863 SHH589861:SHH589863 RXL589861:RXL589863 RNP589861:RNP589863 RDT589861:RDT589863 QTX589861:QTX589863 QKB589861:QKB589863 QAF589861:QAF589863 PQJ589861:PQJ589863 PGN589861:PGN589863 OWR589861:OWR589863 OMV589861:OMV589863 OCZ589861:OCZ589863 NTD589861:NTD589863 NJH589861:NJH589863 MZL589861:MZL589863 MPP589861:MPP589863 MFT589861:MFT589863 LVX589861:LVX589863 LMB589861:LMB589863 LCF589861:LCF589863 KSJ589861:KSJ589863 KIN589861:KIN589863 JYR589861:JYR589863 JOV589861:JOV589863 JEZ589861:JEZ589863 IVD589861:IVD589863 ILH589861:ILH589863 IBL589861:IBL589863 HRP589861:HRP589863 HHT589861:HHT589863 GXX589861:GXX589863 GOB589861:GOB589863 GEF589861:GEF589863 FUJ589861:FUJ589863 FKN589861:FKN589863 FAR589861:FAR589863 EQV589861:EQV589863 EGZ589861:EGZ589863 DXD589861:DXD589863 DNH589861:DNH589863 DDL589861:DDL589863 CTP589861:CTP589863 CJT589861:CJT589863 BZX589861:BZX589863 BQB589861:BQB589863 BGF589861:BGF589863 AWJ589861:AWJ589863 AMN589861:AMN589863 ACR589861:ACR589863 SV589861:SV589863 IZ589861:IZ589863 D589861:D589863 WVL524325:WVL524327 WLP524325:WLP524327 WBT524325:WBT524327 VRX524325:VRX524327 VIB524325:VIB524327 UYF524325:UYF524327 UOJ524325:UOJ524327 UEN524325:UEN524327 TUR524325:TUR524327 TKV524325:TKV524327 TAZ524325:TAZ524327 SRD524325:SRD524327 SHH524325:SHH524327 RXL524325:RXL524327 RNP524325:RNP524327 RDT524325:RDT524327 QTX524325:QTX524327 QKB524325:QKB524327 QAF524325:QAF524327 PQJ524325:PQJ524327 PGN524325:PGN524327 OWR524325:OWR524327 OMV524325:OMV524327 OCZ524325:OCZ524327 NTD524325:NTD524327 NJH524325:NJH524327 MZL524325:MZL524327 MPP524325:MPP524327 MFT524325:MFT524327 LVX524325:LVX524327 LMB524325:LMB524327 LCF524325:LCF524327 KSJ524325:KSJ524327 KIN524325:KIN524327 JYR524325:JYR524327 JOV524325:JOV524327 JEZ524325:JEZ524327 IVD524325:IVD524327 ILH524325:ILH524327 IBL524325:IBL524327 HRP524325:HRP524327 HHT524325:HHT524327 GXX524325:GXX524327 GOB524325:GOB524327 GEF524325:GEF524327 FUJ524325:FUJ524327 FKN524325:FKN524327 FAR524325:FAR524327 EQV524325:EQV524327 EGZ524325:EGZ524327 DXD524325:DXD524327 DNH524325:DNH524327 DDL524325:DDL524327 CTP524325:CTP524327 CJT524325:CJT524327 BZX524325:BZX524327 BQB524325:BQB524327 BGF524325:BGF524327 AWJ524325:AWJ524327 AMN524325:AMN524327 ACR524325:ACR524327 SV524325:SV524327 IZ524325:IZ524327 D524325:D524327 WVL458789:WVL458791 WLP458789:WLP458791 WBT458789:WBT458791 VRX458789:VRX458791 VIB458789:VIB458791 UYF458789:UYF458791 UOJ458789:UOJ458791 UEN458789:UEN458791 TUR458789:TUR458791 TKV458789:TKV458791 TAZ458789:TAZ458791 SRD458789:SRD458791 SHH458789:SHH458791 RXL458789:RXL458791 RNP458789:RNP458791 RDT458789:RDT458791 QTX458789:QTX458791 QKB458789:QKB458791 QAF458789:QAF458791 PQJ458789:PQJ458791 PGN458789:PGN458791 OWR458789:OWR458791 OMV458789:OMV458791 OCZ458789:OCZ458791 NTD458789:NTD458791 NJH458789:NJH458791 MZL458789:MZL458791 MPP458789:MPP458791 MFT458789:MFT458791 LVX458789:LVX458791 LMB458789:LMB458791 LCF458789:LCF458791 KSJ458789:KSJ458791 KIN458789:KIN458791 JYR458789:JYR458791 JOV458789:JOV458791 JEZ458789:JEZ458791 IVD458789:IVD458791 ILH458789:ILH458791 IBL458789:IBL458791 HRP458789:HRP458791 HHT458789:HHT458791 GXX458789:GXX458791 GOB458789:GOB458791 GEF458789:GEF458791 FUJ458789:FUJ458791 FKN458789:FKN458791 FAR458789:FAR458791 EQV458789:EQV458791 EGZ458789:EGZ458791 DXD458789:DXD458791 DNH458789:DNH458791 DDL458789:DDL458791 CTP458789:CTP458791 CJT458789:CJT458791 BZX458789:BZX458791 BQB458789:BQB458791 BGF458789:BGF458791 AWJ458789:AWJ458791 AMN458789:AMN458791 ACR458789:ACR458791 SV458789:SV458791 IZ458789:IZ458791 D458789:D458791 WVL393253:WVL393255 WLP393253:WLP393255 WBT393253:WBT393255 VRX393253:VRX393255 VIB393253:VIB393255 UYF393253:UYF393255 UOJ393253:UOJ393255 UEN393253:UEN393255 TUR393253:TUR393255 TKV393253:TKV393255 TAZ393253:TAZ393255 SRD393253:SRD393255 SHH393253:SHH393255 RXL393253:RXL393255 RNP393253:RNP393255 RDT393253:RDT393255 QTX393253:QTX393255 QKB393253:QKB393255 QAF393253:QAF393255 PQJ393253:PQJ393255 PGN393253:PGN393255 OWR393253:OWR393255 OMV393253:OMV393255 OCZ393253:OCZ393255 NTD393253:NTD393255 NJH393253:NJH393255 MZL393253:MZL393255 MPP393253:MPP393255 MFT393253:MFT393255 LVX393253:LVX393255 LMB393253:LMB393255 LCF393253:LCF393255 KSJ393253:KSJ393255 KIN393253:KIN393255 JYR393253:JYR393255 JOV393253:JOV393255 JEZ393253:JEZ393255 IVD393253:IVD393255 ILH393253:ILH393255 IBL393253:IBL393255 HRP393253:HRP393255 HHT393253:HHT393255 GXX393253:GXX393255 GOB393253:GOB393255 GEF393253:GEF393255 FUJ393253:FUJ393255 FKN393253:FKN393255 FAR393253:FAR393255 EQV393253:EQV393255 EGZ393253:EGZ393255 DXD393253:DXD393255 DNH393253:DNH393255 DDL393253:DDL393255 CTP393253:CTP393255 CJT393253:CJT393255 BZX393253:BZX393255 BQB393253:BQB393255 BGF393253:BGF393255 AWJ393253:AWJ393255 AMN393253:AMN393255 ACR393253:ACR393255 SV393253:SV393255 IZ393253:IZ393255 D393253:D393255 WVL327717:WVL327719 WLP327717:WLP327719 WBT327717:WBT327719 VRX327717:VRX327719 VIB327717:VIB327719 UYF327717:UYF327719 UOJ327717:UOJ327719 UEN327717:UEN327719 TUR327717:TUR327719 TKV327717:TKV327719 TAZ327717:TAZ327719 SRD327717:SRD327719 SHH327717:SHH327719 RXL327717:RXL327719 RNP327717:RNP327719 RDT327717:RDT327719 QTX327717:QTX327719 QKB327717:QKB327719 QAF327717:QAF327719 PQJ327717:PQJ327719 PGN327717:PGN327719 OWR327717:OWR327719 OMV327717:OMV327719 OCZ327717:OCZ327719 NTD327717:NTD327719 NJH327717:NJH327719 MZL327717:MZL327719 MPP327717:MPP327719 MFT327717:MFT327719 LVX327717:LVX327719 LMB327717:LMB327719 LCF327717:LCF327719 KSJ327717:KSJ327719 KIN327717:KIN327719 JYR327717:JYR327719 JOV327717:JOV327719 JEZ327717:JEZ327719 IVD327717:IVD327719 ILH327717:ILH327719 IBL327717:IBL327719 HRP327717:HRP327719 HHT327717:HHT327719 GXX327717:GXX327719 GOB327717:GOB327719 GEF327717:GEF327719 FUJ327717:FUJ327719 FKN327717:FKN327719 FAR327717:FAR327719 EQV327717:EQV327719 EGZ327717:EGZ327719 DXD327717:DXD327719 DNH327717:DNH327719 DDL327717:DDL327719 CTP327717:CTP327719 CJT327717:CJT327719 BZX327717:BZX327719 BQB327717:BQB327719 BGF327717:BGF327719 AWJ327717:AWJ327719 AMN327717:AMN327719 ACR327717:ACR327719 SV327717:SV327719 IZ327717:IZ327719 D327717:D327719 WVL262181:WVL262183 WLP262181:WLP262183 WBT262181:WBT262183 VRX262181:VRX262183 VIB262181:VIB262183 UYF262181:UYF262183 UOJ262181:UOJ262183 UEN262181:UEN262183 TUR262181:TUR262183 TKV262181:TKV262183 TAZ262181:TAZ262183 SRD262181:SRD262183 SHH262181:SHH262183 RXL262181:RXL262183 RNP262181:RNP262183 RDT262181:RDT262183 QTX262181:QTX262183 QKB262181:QKB262183 QAF262181:QAF262183 PQJ262181:PQJ262183 PGN262181:PGN262183 OWR262181:OWR262183 OMV262181:OMV262183 OCZ262181:OCZ262183 NTD262181:NTD262183 NJH262181:NJH262183 MZL262181:MZL262183 MPP262181:MPP262183 MFT262181:MFT262183 LVX262181:LVX262183 LMB262181:LMB262183 LCF262181:LCF262183 KSJ262181:KSJ262183 KIN262181:KIN262183 JYR262181:JYR262183 JOV262181:JOV262183 JEZ262181:JEZ262183 IVD262181:IVD262183 ILH262181:ILH262183 IBL262181:IBL262183 HRP262181:HRP262183 HHT262181:HHT262183 GXX262181:GXX262183 GOB262181:GOB262183 GEF262181:GEF262183 FUJ262181:FUJ262183 FKN262181:FKN262183 FAR262181:FAR262183 EQV262181:EQV262183 EGZ262181:EGZ262183 DXD262181:DXD262183 DNH262181:DNH262183 DDL262181:DDL262183 CTP262181:CTP262183 CJT262181:CJT262183 BZX262181:BZX262183 BQB262181:BQB262183 BGF262181:BGF262183 AWJ262181:AWJ262183 AMN262181:AMN262183 ACR262181:ACR262183 SV262181:SV262183 IZ262181:IZ262183 D262181:D262183 WVL196645:WVL196647 WLP196645:WLP196647 WBT196645:WBT196647 VRX196645:VRX196647 VIB196645:VIB196647 UYF196645:UYF196647 UOJ196645:UOJ196647 UEN196645:UEN196647 TUR196645:TUR196647 TKV196645:TKV196647 TAZ196645:TAZ196647 SRD196645:SRD196647 SHH196645:SHH196647 RXL196645:RXL196647 RNP196645:RNP196647 RDT196645:RDT196647 QTX196645:QTX196647 QKB196645:QKB196647 QAF196645:QAF196647 PQJ196645:PQJ196647 PGN196645:PGN196647 OWR196645:OWR196647 OMV196645:OMV196647 OCZ196645:OCZ196647 NTD196645:NTD196647 NJH196645:NJH196647 MZL196645:MZL196647 MPP196645:MPP196647 MFT196645:MFT196647 LVX196645:LVX196647 LMB196645:LMB196647 LCF196645:LCF196647 KSJ196645:KSJ196647 KIN196645:KIN196647 JYR196645:JYR196647 JOV196645:JOV196647 JEZ196645:JEZ196647 IVD196645:IVD196647 ILH196645:ILH196647 IBL196645:IBL196647 HRP196645:HRP196647 HHT196645:HHT196647 GXX196645:GXX196647 GOB196645:GOB196647 GEF196645:GEF196647 FUJ196645:FUJ196647 FKN196645:FKN196647 FAR196645:FAR196647 EQV196645:EQV196647 EGZ196645:EGZ196647 DXD196645:DXD196647 DNH196645:DNH196647 DDL196645:DDL196647 CTP196645:CTP196647 CJT196645:CJT196647 BZX196645:BZX196647 BQB196645:BQB196647 BGF196645:BGF196647 AWJ196645:AWJ196647 AMN196645:AMN196647 ACR196645:ACR196647 SV196645:SV196647 IZ196645:IZ196647 D196645:D196647 WVL131109:WVL131111 WLP131109:WLP131111 WBT131109:WBT131111 VRX131109:VRX131111 VIB131109:VIB131111 UYF131109:UYF131111 UOJ131109:UOJ131111 UEN131109:UEN131111 TUR131109:TUR131111 TKV131109:TKV131111 TAZ131109:TAZ131111 SRD131109:SRD131111 SHH131109:SHH131111 RXL131109:RXL131111 RNP131109:RNP131111 RDT131109:RDT131111 QTX131109:QTX131111 QKB131109:QKB131111 QAF131109:QAF131111 PQJ131109:PQJ131111 PGN131109:PGN131111 OWR131109:OWR131111 OMV131109:OMV131111 OCZ131109:OCZ131111 NTD131109:NTD131111 NJH131109:NJH131111 MZL131109:MZL131111 MPP131109:MPP131111 MFT131109:MFT131111 LVX131109:LVX131111 LMB131109:LMB131111 LCF131109:LCF131111 KSJ131109:KSJ131111 KIN131109:KIN131111 JYR131109:JYR131111 JOV131109:JOV131111 JEZ131109:JEZ131111 IVD131109:IVD131111 ILH131109:ILH131111 IBL131109:IBL131111 HRP131109:HRP131111 HHT131109:HHT131111 GXX131109:GXX131111 GOB131109:GOB131111 GEF131109:GEF131111 FUJ131109:FUJ131111 FKN131109:FKN131111 FAR131109:FAR131111 EQV131109:EQV131111 EGZ131109:EGZ131111 DXD131109:DXD131111 DNH131109:DNH131111 DDL131109:DDL131111 CTP131109:CTP131111 CJT131109:CJT131111 BZX131109:BZX131111 BQB131109:BQB131111 BGF131109:BGF131111 AWJ131109:AWJ131111 AMN131109:AMN131111 ACR131109:ACR131111 SV131109:SV131111 IZ131109:IZ131111 D131109:D131111 WVL65573:WVL65575 WLP65573:WLP65575 WBT65573:WBT65575 VRX65573:VRX65575 VIB65573:VIB65575 UYF65573:UYF65575 UOJ65573:UOJ65575 UEN65573:UEN65575 TUR65573:TUR65575 TKV65573:TKV65575 TAZ65573:TAZ65575 SRD65573:SRD65575 SHH65573:SHH65575 RXL65573:RXL65575 RNP65573:RNP65575 RDT65573:RDT65575 QTX65573:QTX65575 QKB65573:QKB65575 QAF65573:QAF65575 PQJ65573:PQJ65575 PGN65573:PGN65575 OWR65573:OWR65575 OMV65573:OMV65575 OCZ65573:OCZ65575 NTD65573:NTD65575 NJH65573:NJH65575 MZL65573:MZL65575 MPP65573:MPP65575 MFT65573:MFT65575 LVX65573:LVX65575 LMB65573:LMB65575 LCF65573:LCF65575 KSJ65573:KSJ65575 KIN65573:KIN65575 JYR65573:JYR65575 JOV65573:JOV65575 JEZ65573:JEZ65575 IVD65573:IVD65575 ILH65573:ILH65575 IBL65573:IBL65575 HRP65573:HRP65575 HHT65573:HHT65575 GXX65573:GXX65575 GOB65573:GOB65575 GEF65573:GEF65575 FUJ65573:FUJ65575 FKN65573:FKN65575 FAR65573:FAR65575 EQV65573:EQV65575 EGZ65573:EGZ65575 DXD65573:DXD65575 DNH65573:DNH65575 DDL65573:DDL65575 CTP65573:CTP65575 CJT65573:CJT65575 BZX65573:BZX65575 BQB65573:BQB65575 BGF65573:BGF65575 AWJ65573:AWJ65575 AMN65573:AMN65575 ACR65573:ACR65575 SV65573:SV65575 IZ65573:IZ65575 D65573:D65575 WVL983081:WVL983086 WLP983081:WLP983086 WBT983081:WBT983086 VRX983081:VRX983086 VIB983081:VIB983086 UYF983081:UYF983086 UOJ983081:UOJ983086 UEN983081:UEN983086 TUR983081:TUR983086 TKV983081:TKV983086 TAZ983081:TAZ983086 SRD983081:SRD983086 SHH983081:SHH983086 RXL983081:RXL983086 RNP983081:RNP983086 RDT983081:RDT983086 QTX983081:QTX983086 QKB983081:QKB983086 QAF983081:QAF983086 PQJ983081:PQJ983086 PGN983081:PGN983086 OWR983081:OWR983086 OMV983081:OMV983086 OCZ983081:OCZ983086 NTD983081:NTD983086 NJH983081:NJH983086 MZL983081:MZL983086 MPP983081:MPP983086 MFT983081:MFT983086 LVX983081:LVX983086 LMB983081:LMB983086 LCF983081:LCF983086 KSJ983081:KSJ983086 KIN983081:KIN983086 JYR983081:JYR983086 JOV983081:JOV983086 JEZ983081:JEZ983086 IVD983081:IVD983086 ILH983081:ILH983086 IBL983081:IBL983086 HRP983081:HRP983086 HHT983081:HHT983086 GXX983081:GXX983086 GOB983081:GOB983086 GEF983081:GEF983086 FUJ983081:FUJ983086 FKN983081:FKN983086 FAR983081:FAR983086 EQV983081:EQV983086 EGZ983081:EGZ983086 DXD983081:DXD983086 DNH983081:DNH983086 DDL983081:DDL983086 CTP983081:CTP983086 CJT983081:CJT983086 BZX983081:BZX983086 BQB983081:BQB983086 BGF983081:BGF983086 AWJ983081:AWJ983086 AMN983081:AMN983086 ACR983081:ACR983086 SV983081:SV983086 IZ983081:IZ983086 D983081:D983086 WVL917545:WVL917550 WLP917545:WLP917550 WBT917545:WBT917550 VRX917545:VRX917550 VIB917545:VIB917550 UYF917545:UYF917550 UOJ917545:UOJ917550 UEN917545:UEN917550 TUR917545:TUR917550 TKV917545:TKV917550 TAZ917545:TAZ917550 SRD917545:SRD917550 SHH917545:SHH917550 RXL917545:RXL917550 RNP917545:RNP917550 RDT917545:RDT917550 QTX917545:QTX917550 QKB917545:QKB917550 QAF917545:QAF917550 PQJ917545:PQJ917550 PGN917545:PGN917550 OWR917545:OWR917550 OMV917545:OMV917550 OCZ917545:OCZ917550 NTD917545:NTD917550 NJH917545:NJH917550 MZL917545:MZL917550 MPP917545:MPP917550 MFT917545:MFT917550 LVX917545:LVX917550 LMB917545:LMB917550 LCF917545:LCF917550 KSJ917545:KSJ917550 KIN917545:KIN917550 JYR917545:JYR917550 JOV917545:JOV917550 JEZ917545:JEZ917550 IVD917545:IVD917550 ILH917545:ILH917550 IBL917545:IBL917550 HRP917545:HRP917550 HHT917545:HHT917550 GXX917545:GXX917550 GOB917545:GOB917550 GEF917545:GEF917550 FUJ917545:FUJ917550 FKN917545:FKN917550 FAR917545:FAR917550 EQV917545:EQV917550 EGZ917545:EGZ917550 DXD917545:DXD917550 DNH917545:DNH917550 DDL917545:DDL917550 CTP917545:CTP917550 CJT917545:CJT917550 BZX917545:BZX917550 BQB917545:BQB917550 BGF917545:BGF917550 AWJ917545:AWJ917550 AMN917545:AMN917550 ACR917545:ACR917550 SV917545:SV917550 IZ917545:IZ917550 D917545:D917550 WVL852009:WVL852014 WLP852009:WLP852014 WBT852009:WBT852014 VRX852009:VRX852014 VIB852009:VIB852014 UYF852009:UYF852014 UOJ852009:UOJ852014 UEN852009:UEN852014 TUR852009:TUR852014 TKV852009:TKV852014 TAZ852009:TAZ852014 SRD852009:SRD852014 SHH852009:SHH852014 RXL852009:RXL852014 RNP852009:RNP852014 RDT852009:RDT852014 QTX852009:QTX852014 QKB852009:QKB852014 QAF852009:QAF852014 PQJ852009:PQJ852014 PGN852009:PGN852014 OWR852009:OWR852014 OMV852009:OMV852014 OCZ852009:OCZ852014 NTD852009:NTD852014 NJH852009:NJH852014 MZL852009:MZL852014 MPP852009:MPP852014 MFT852009:MFT852014 LVX852009:LVX852014 LMB852009:LMB852014 LCF852009:LCF852014 KSJ852009:KSJ852014 KIN852009:KIN852014 JYR852009:JYR852014 JOV852009:JOV852014 JEZ852009:JEZ852014 IVD852009:IVD852014 ILH852009:ILH852014 IBL852009:IBL852014 HRP852009:HRP852014 HHT852009:HHT852014 GXX852009:GXX852014 GOB852009:GOB852014 GEF852009:GEF852014 FUJ852009:FUJ852014 FKN852009:FKN852014 FAR852009:FAR852014 EQV852009:EQV852014 EGZ852009:EGZ852014 DXD852009:DXD852014 DNH852009:DNH852014 DDL852009:DDL852014 CTP852009:CTP852014 CJT852009:CJT852014 BZX852009:BZX852014 BQB852009:BQB852014 BGF852009:BGF852014 AWJ852009:AWJ852014 AMN852009:AMN852014 ACR852009:ACR852014 SV852009:SV852014 IZ852009:IZ852014 D852009:D852014 WVL786473:WVL786478 WLP786473:WLP786478 WBT786473:WBT786478 VRX786473:VRX786478 VIB786473:VIB786478 UYF786473:UYF786478 UOJ786473:UOJ786478 UEN786473:UEN786478 TUR786473:TUR786478 TKV786473:TKV786478 TAZ786473:TAZ786478 SRD786473:SRD786478 SHH786473:SHH786478 RXL786473:RXL786478 RNP786473:RNP786478 RDT786473:RDT786478 QTX786473:QTX786478 QKB786473:QKB786478 QAF786473:QAF786478 PQJ786473:PQJ786478 PGN786473:PGN786478 OWR786473:OWR786478 OMV786473:OMV786478 OCZ786473:OCZ786478 NTD786473:NTD786478 NJH786473:NJH786478 MZL786473:MZL786478 MPP786473:MPP786478 MFT786473:MFT786478 LVX786473:LVX786478 LMB786473:LMB786478 LCF786473:LCF786478 KSJ786473:KSJ786478 KIN786473:KIN786478 JYR786473:JYR786478 JOV786473:JOV786478 JEZ786473:JEZ786478 IVD786473:IVD786478 ILH786473:ILH786478 IBL786473:IBL786478 HRP786473:HRP786478 HHT786473:HHT786478 GXX786473:GXX786478 GOB786473:GOB786478 GEF786473:GEF786478 FUJ786473:FUJ786478 FKN786473:FKN786478 FAR786473:FAR786478 EQV786473:EQV786478 EGZ786473:EGZ786478 DXD786473:DXD786478 DNH786473:DNH786478 DDL786473:DDL786478 CTP786473:CTP786478 CJT786473:CJT786478 BZX786473:BZX786478 BQB786473:BQB786478 BGF786473:BGF786478 AWJ786473:AWJ786478 AMN786473:AMN786478 ACR786473:ACR786478 SV786473:SV786478 IZ786473:IZ786478 D786473:D786478 WVL720937:WVL720942 WLP720937:WLP720942 WBT720937:WBT720942 VRX720937:VRX720942 VIB720937:VIB720942 UYF720937:UYF720942 UOJ720937:UOJ720942 UEN720937:UEN720942 TUR720937:TUR720942 TKV720937:TKV720942 TAZ720937:TAZ720942 SRD720937:SRD720942 SHH720937:SHH720942 RXL720937:RXL720942 RNP720937:RNP720942 RDT720937:RDT720942 QTX720937:QTX720942 QKB720937:QKB720942 QAF720937:QAF720942 PQJ720937:PQJ720942 PGN720937:PGN720942 OWR720937:OWR720942 OMV720937:OMV720942 OCZ720937:OCZ720942 NTD720937:NTD720942 NJH720937:NJH720942 MZL720937:MZL720942 MPP720937:MPP720942 MFT720937:MFT720942 LVX720937:LVX720942 LMB720937:LMB720942 LCF720937:LCF720942 KSJ720937:KSJ720942 KIN720937:KIN720942 JYR720937:JYR720942 JOV720937:JOV720942 JEZ720937:JEZ720942 IVD720937:IVD720942 ILH720937:ILH720942 IBL720937:IBL720942 HRP720937:HRP720942 HHT720937:HHT720942 GXX720937:GXX720942 GOB720937:GOB720942 GEF720937:GEF720942 FUJ720937:FUJ720942 FKN720937:FKN720942 FAR720937:FAR720942 EQV720937:EQV720942 EGZ720937:EGZ720942 DXD720937:DXD720942 DNH720937:DNH720942 DDL720937:DDL720942 CTP720937:CTP720942 CJT720937:CJT720942 BZX720937:BZX720942 BQB720937:BQB720942 BGF720937:BGF720942 AWJ720937:AWJ720942 AMN720937:AMN720942 ACR720937:ACR720942 SV720937:SV720942 IZ720937:IZ720942 D720937:D720942 WVL655401:WVL655406 WLP655401:WLP655406 WBT655401:WBT655406 VRX655401:VRX655406 VIB655401:VIB655406 UYF655401:UYF655406 UOJ655401:UOJ655406 UEN655401:UEN655406 TUR655401:TUR655406 TKV655401:TKV655406 TAZ655401:TAZ655406 SRD655401:SRD655406 SHH655401:SHH655406 RXL655401:RXL655406 RNP655401:RNP655406 RDT655401:RDT655406 QTX655401:QTX655406 QKB655401:QKB655406 QAF655401:QAF655406 PQJ655401:PQJ655406 PGN655401:PGN655406 OWR655401:OWR655406 OMV655401:OMV655406 OCZ655401:OCZ655406 NTD655401:NTD655406 NJH655401:NJH655406 MZL655401:MZL655406 MPP655401:MPP655406 MFT655401:MFT655406 LVX655401:LVX655406 LMB655401:LMB655406 LCF655401:LCF655406 KSJ655401:KSJ655406 KIN655401:KIN655406 JYR655401:JYR655406 JOV655401:JOV655406 JEZ655401:JEZ655406 IVD655401:IVD655406 ILH655401:ILH655406 IBL655401:IBL655406 HRP655401:HRP655406 HHT655401:HHT655406 GXX655401:GXX655406 GOB655401:GOB655406 GEF655401:GEF655406 FUJ655401:FUJ655406 FKN655401:FKN655406 FAR655401:FAR655406 EQV655401:EQV655406 EGZ655401:EGZ655406 DXD655401:DXD655406 DNH655401:DNH655406 DDL655401:DDL655406 CTP655401:CTP655406 CJT655401:CJT655406 BZX655401:BZX655406 BQB655401:BQB655406 BGF655401:BGF655406 AWJ655401:AWJ655406 AMN655401:AMN655406 ACR655401:ACR655406 SV655401:SV655406 IZ655401:IZ655406 D655401:D655406 WVL589865:WVL589870 WLP589865:WLP589870 WBT589865:WBT589870 VRX589865:VRX589870 VIB589865:VIB589870 UYF589865:UYF589870 UOJ589865:UOJ589870 UEN589865:UEN589870 TUR589865:TUR589870 TKV589865:TKV589870 TAZ589865:TAZ589870 SRD589865:SRD589870 SHH589865:SHH589870 RXL589865:RXL589870 RNP589865:RNP589870 RDT589865:RDT589870 QTX589865:QTX589870 QKB589865:QKB589870 QAF589865:QAF589870 PQJ589865:PQJ589870 PGN589865:PGN589870 OWR589865:OWR589870 OMV589865:OMV589870 OCZ589865:OCZ589870 NTD589865:NTD589870 NJH589865:NJH589870 MZL589865:MZL589870 MPP589865:MPP589870 MFT589865:MFT589870 LVX589865:LVX589870 LMB589865:LMB589870 LCF589865:LCF589870 KSJ589865:KSJ589870 KIN589865:KIN589870 JYR589865:JYR589870 JOV589865:JOV589870 JEZ589865:JEZ589870 IVD589865:IVD589870 ILH589865:ILH589870 IBL589865:IBL589870 HRP589865:HRP589870 HHT589865:HHT589870 GXX589865:GXX589870 GOB589865:GOB589870 GEF589865:GEF589870 FUJ589865:FUJ589870 FKN589865:FKN589870 FAR589865:FAR589870 EQV589865:EQV589870 EGZ589865:EGZ589870 DXD589865:DXD589870 DNH589865:DNH589870 DDL589865:DDL589870 CTP589865:CTP589870 CJT589865:CJT589870 BZX589865:BZX589870 BQB589865:BQB589870 BGF589865:BGF589870 AWJ589865:AWJ589870 AMN589865:AMN589870 ACR589865:ACR589870 SV589865:SV589870 IZ589865:IZ589870 D589865:D589870 WVL524329:WVL524334 WLP524329:WLP524334 WBT524329:WBT524334 VRX524329:VRX524334 VIB524329:VIB524334 UYF524329:UYF524334 UOJ524329:UOJ524334 UEN524329:UEN524334 TUR524329:TUR524334 TKV524329:TKV524334 TAZ524329:TAZ524334 SRD524329:SRD524334 SHH524329:SHH524334 RXL524329:RXL524334 RNP524329:RNP524334 RDT524329:RDT524334 QTX524329:QTX524334 QKB524329:QKB524334 QAF524329:QAF524334 PQJ524329:PQJ524334 PGN524329:PGN524334 OWR524329:OWR524334 OMV524329:OMV524334 OCZ524329:OCZ524334 NTD524329:NTD524334 NJH524329:NJH524334 MZL524329:MZL524334 MPP524329:MPP524334 MFT524329:MFT524334 LVX524329:LVX524334 LMB524329:LMB524334 LCF524329:LCF524334 KSJ524329:KSJ524334 KIN524329:KIN524334 JYR524329:JYR524334 JOV524329:JOV524334 JEZ524329:JEZ524334 IVD524329:IVD524334 ILH524329:ILH524334 IBL524329:IBL524334 HRP524329:HRP524334 HHT524329:HHT524334 GXX524329:GXX524334 GOB524329:GOB524334 GEF524329:GEF524334 FUJ524329:FUJ524334 FKN524329:FKN524334 FAR524329:FAR524334 EQV524329:EQV524334 EGZ524329:EGZ524334 DXD524329:DXD524334 DNH524329:DNH524334 DDL524329:DDL524334 CTP524329:CTP524334 CJT524329:CJT524334 BZX524329:BZX524334 BQB524329:BQB524334 BGF524329:BGF524334 AWJ524329:AWJ524334 AMN524329:AMN524334 ACR524329:ACR524334 SV524329:SV524334 IZ524329:IZ524334 D524329:D524334 WVL458793:WVL458798 WLP458793:WLP458798 WBT458793:WBT458798 VRX458793:VRX458798 VIB458793:VIB458798 UYF458793:UYF458798 UOJ458793:UOJ458798 UEN458793:UEN458798 TUR458793:TUR458798 TKV458793:TKV458798 TAZ458793:TAZ458798 SRD458793:SRD458798 SHH458793:SHH458798 RXL458793:RXL458798 RNP458793:RNP458798 RDT458793:RDT458798 QTX458793:QTX458798 QKB458793:QKB458798 QAF458793:QAF458798 PQJ458793:PQJ458798 PGN458793:PGN458798 OWR458793:OWR458798 OMV458793:OMV458798 OCZ458793:OCZ458798 NTD458793:NTD458798 NJH458793:NJH458798 MZL458793:MZL458798 MPP458793:MPP458798 MFT458793:MFT458798 LVX458793:LVX458798 LMB458793:LMB458798 LCF458793:LCF458798 KSJ458793:KSJ458798 KIN458793:KIN458798 JYR458793:JYR458798 JOV458793:JOV458798 JEZ458793:JEZ458798 IVD458793:IVD458798 ILH458793:ILH458798 IBL458793:IBL458798 HRP458793:HRP458798 HHT458793:HHT458798 GXX458793:GXX458798 GOB458793:GOB458798 GEF458793:GEF458798 FUJ458793:FUJ458798 FKN458793:FKN458798 FAR458793:FAR458798 EQV458793:EQV458798 EGZ458793:EGZ458798 DXD458793:DXD458798 DNH458793:DNH458798 DDL458793:DDL458798 CTP458793:CTP458798 CJT458793:CJT458798 BZX458793:BZX458798 BQB458793:BQB458798 BGF458793:BGF458798 AWJ458793:AWJ458798 AMN458793:AMN458798 ACR458793:ACR458798 SV458793:SV458798 IZ458793:IZ458798 D458793:D458798 WVL393257:WVL393262 WLP393257:WLP393262 WBT393257:WBT393262 VRX393257:VRX393262 VIB393257:VIB393262 UYF393257:UYF393262 UOJ393257:UOJ393262 UEN393257:UEN393262 TUR393257:TUR393262 TKV393257:TKV393262 TAZ393257:TAZ393262 SRD393257:SRD393262 SHH393257:SHH393262 RXL393257:RXL393262 RNP393257:RNP393262 RDT393257:RDT393262 QTX393257:QTX393262 QKB393257:QKB393262 QAF393257:QAF393262 PQJ393257:PQJ393262 PGN393257:PGN393262 OWR393257:OWR393262 OMV393257:OMV393262 OCZ393257:OCZ393262 NTD393257:NTD393262 NJH393257:NJH393262 MZL393257:MZL393262 MPP393257:MPP393262 MFT393257:MFT393262 LVX393257:LVX393262 LMB393257:LMB393262 LCF393257:LCF393262 KSJ393257:KSJ393262 KIN393257:KIN393262 JYR393257:JYR393262 JOV393257:JOV393262 JEZ393257:JEZ393262 IVD393257:IVD393262 ILH393257:ILH393262 IBL393257:IBL393262 HRP393257:HRP393262 HHT393257:HHT393262 GXX393257:GXX393262 GOB393257:GOB393262 GEF393257:GEF393262 FUJ393257:FUJ393262 FKN393257:FKN393262 FAR393257:FAR393262 EQV393257:EQV393262 EGZ393257:EGZ393262 DXD393257:DXD393262 DNH393257:DNH393262 DDL393257:DDL393262 CTP393257:CTP393262 CJT393257:CJT393262 BZX393257:BZX393262 BQB393257:BQB393262 BGF393257:BGF393262 AWJ393257:AWJ393262 AMN393257:AMN393262 ACR393257:ACR393262 SV393257:SV393262 IZ393257:IZ393262 D393257:D393262 WVL327721:WVL327726 WLP327721:WLP327726 WBT327721:WBT327726 VRX327721:VRX327726 VIB327721:VIB327726 UYF327721:UYF327726 UOJ327721:UOJ327726 UEN327721:UEN327726 TUR327721:TUR327726 TKV327721:TKV327726 TAZ327721:TAZ327726 SRD327721:SRD327726 SHH327721:SHH327726 RXL327721:RXL327726 RNP327721:RNP327726 RDT327721:RDT327726 QTX327721:QTX327726 QKB327721:QKB327726 QAF327721:QAF327726 PQJ327721:PQJ327726 PGN327721:PGN327726 OWR327721:OWR327726 OMV327721:OMV327726 OCZ327721:OCZ327726 NTD327721:NTD327726 NJH327721:NJH327726 MZL327721:MZL327726 MPP327721:MPP327726 MFT327721:MFT327726 LVX327721:LVX327726 LMB327721:LMB327726 LCF327721:LCF327726 KSJ327721:KSJ327726 KIN327721:KIN327726 JYR327721:JYR327726 JOV327721:JOV327726 JEZ327721:JEZ327726 IVD327721:IVD327726 ILH327721:ILH327726 IBL327721:IBL327726 HRP327721:HRP327726 HHT327721:HHT327726 GXX327721:GXX327726 GOB327721:GOB327726 GEF327721:GEF327726 FUJ327721:FUJ327726 FKN327721:FKN327726 FAR327721:FAR327726 EQV327721:EQV327726 EGZ327721:EGZ327726 DXD327721:DXD327726 DNH327721:DNH327726 DDL327721:DDL327726 CTP327721:CTP327726 CJT327721:CJT327726 BZX327721:BZX327726 BQB327721:BQB327726 BGF327721:BGF327726 AWJ327721:AWJ327726 AMN327721:AMN327726 ACR327721:ACR327726 SV327721:SV327726 IZ327721:IZ327726 D327721:D327726 WVL262185:WVL262190 WLP262185:WLP262190 WBT262185:WBT262190 VRX262185:VRX262190 VIB262185:VIB262190 UYF262185:UYF262190 UOJ262185:UOJ262190 UEN262185:UEN262190 TUR262185:TUR262190 TKV262185:TKV262190 TAZ262185:TAZ262190 SRD262185:SRD262190 SHH262185:SHH262190 RXL262185:RXL262190 RNP262185:RNP262190 RDT262185:RDT262190 QTX262185:QTX262190 QKB262185:QKB262190 QAF262185:QAF262190 PQJ262185:PQJ262190 PGN262185:PGN262190 OWR262185:OWR262190 OMV262185:OMV262190 OCZ262185:OCZ262190 NTD262185:NTD262190 NJH262185:NJH262190 MZL262185:MZL262190 MPP262185:MPP262190 MFT262185:MFT262190 LVX262185:LVX262190 LMB262185:LMB262190 LCF262185:LCF262190 KSJ262185:KSJ262190 KIN262185:KIN262190 JYR262185:JYR262190 JOV262185:JOV262190 JEZ262185:JEZ262190 IVD262185:IVD262190 ILH262185:ILH262190 IBL262185:IBL262190 HRP262185:HRP262190 HHT262185:HHT262190 GXX262185:GXX262190 GOB262185:GOB262190 GEF262185:GEF262190 FUJ262185:FUJ262190 FKN262185:FKN262190 FAR262185:FAR262190 EQV262185:EQV262190 EGZ262185:EGZ262190 DXD262185:DXD262190 DNH262185:DNH262190 DDL262185:DDL262190 CTP262185:CTP262190 CJT262185:CJT262190 BZX262185:BZX262190 BQB262185:BQB262190 BGF262185:BGF262190 AWJ262185:AWJ262190 AMN262185:AMN262190 ACR262185:ACR262190 SV262185:SV262190 IZ262185:IZ262190 D262185:D262190 WVL196649:WVL196654 WLP196649:WLP196654 WBT196649:WBT196654 VRX196649:VRX196654 VIB196649:VIB196654 UYF196649:UYF196654 UOJ196649:UOJ196654 UEN196649:UEN196654 TUR196649:TUR196654 TKV196649:TKV196654 TAZ196649:TAZ196654 SRD196649:SRD196654 SHH196649:SHH196654 RXL196649:RXL196654 RNP196649:RNP196654 RDT196649:RDT196654 QTX196649:QTX196654 QKB196649:QKB196654 QAF196649:QAF196654 PQJ196649:PQJ196654 PGN196649:PGN196654 OWR196649:OWR196654 OMV196649:OMV196654 OCZ196649:OCZ196654 NTD196649:NTD196654 NJH196649:NJH196654 MZL196649:MZL196654 MPP196649:MPP196654 MFT196649:MFT196654 LVX196649:LVX196654 LMB196649:LMB196654 LCF196649:LCF196654 KSJ196649:KSJ196654 KIN196649:KIN196654 JYR196649:JYR196654 JOV196649:JOV196654 JEZ196649:JEZ196654 IVD196649:IVD196654 ILH196649:ILH196654 IBL196649:IBL196654 HRP196649:HRP196654 HHT196649:HHT196654 GXX196649:GXX196654 GOB196649:GOB196654 GEF196649:GEF196654 FUJ196649:FUJ196654 FKN196649:FKN196654 FAR196649:FAR196654 EQV196649:EQV196654 EGZ196649:EGZ196654 DXD196649:DXD196654 DNH196649:DNH196654 DDL196649:DDL196654 CTP196649:CTP196654 CJT196649:CJT196654 BZX196649:BZX196654 BQB196649:BQB196654 BGF196649:BGF196654 AWJ196649:AWJ196654 AMN196649:AMN196654 ACR196649:ACR196654 SV196649:SV196654 IZ196649:IZ196654 D196649:D196654 WVL131113:WVL131118 WLP131113:WLP131118 WBT131113:WBT131118 VRX131113:VRX131118 VIB131113:VIB131118 UYF131113:UYF131118 UOJ131113:UOJ131118 UEN131113:UEN131118 TUR131113:TUR131118 TKV131113:TKV131118 TAZ131113:TAZ131118 SRD131113:SRD131118 SHH131113:SHH131118 RXL131113:RXL131118 RNP131113:RNP131118 RDT131113:RDT131118 QTX131113:QTX131118 QKB131113:QKB131118 QAF131113:QAF131118 PQJ131113:PQJ131118 PGN131113:PGN131118 OWR131113:OWR131118 OMV131113:OMV131118 OCZ131113:OCZ131118 NTD131113:NTD131118 NJH131113:NJH131118 MZL131113:MZL131118 MPP131113:MPP131118 MFT131113:MFT131118 LVX131113:LVX131118 LMB131113:LMB131118 LCF131113:LCF131118 KSJ131113:KSJ131118 KIN131113:KIN131118 JYR131113:JYR131118 JOV131113:JOV131118 JEZ131113:JEZ131118 IVD131113:IVD131118 ILH131113:ILH131118 IBL131113:IBL131118 HRP131113:HRP131118 HHT131113:HHT131118 GXX131113:GXX131118 GOB131113:GOB131118 GEF131113:GEF131118 FUJ131113:FUJ131118 FKN131113:FKN131118 FAR131113:FAR131118 EQV131113:EQV131118 EGZ131113:EGZ131118 DXD131113:DXD131118 DNH131113:DNH131118 DDL131113:DDL131118 CTP131113:CTP131118 CJT131113:CJT131118 BZX131113:BZX131118 BQB131113:BQB131118 BGF131113:BGF131118 AWJ131113:AWJ131118 AMN131113:AMN131118 ACR131113:ACR131118 SV131113:SV131118 IZ131113:IZ131118 D131113:D131118 WVL65577:WVL65582 WLP65577:WLP65582 WBT65577:WBT65582 VRX65577:VRX65582 VIB65577:VIB65582 UYF65577:UYF65582 UOJ65577:UOJ65582 UEN65577:UEN65582 TUR65577:TUR65582 TKV65577:TKV65582 TAZ65577:TAZ65582 SRD65577:SRD65582 SHH65577:SHH65582 RXL65577:RXL65582 RNP65577:RNP65582 RDT65577:RDT65582 QTX65577:QTX65582 QKB65577:QKB65582 QAF65577:QAF65582 PQJ65577:PQJ65582 PGN65577:PGN65582 OWR65577:OWR65582 OMV65577:OMV65582 OCZ65577:OCZ65582 NTD65577:NTD65582 NJH65577:NJH65582 MZL65577:MZL65582 MPP65577:MPP65582 MFT65577:MFT65582 LVX65577:LVX65582 LMB65577:LMB65582 LCF65577:LCF65582 KSJ65577:KSJ65582 KIN65577:KIN65582 JYR65577:JYR65582 JOV65577:JOV65582 JEZ65577:JEZ65582 IVD65577:IVD65582 ILH65577:ILH65582 IBL65577:IBL65582 HRP65577:HRP65582 HHT65577:HHT65582 GXX65577:GXX65582 GOB65577:GOB65582 GEF65577:GEF65582 FUJ65577:FUJ65582 FKN65577:FKN65582 FAR65577:FAR65582 EQV65577:EQV65582 EGZ65577:EGZ65582 DXD65577:DXD65582 DNH65577:DNH65582 DDL65577:DDL65582 CTP65577:CTP65582 CJT65577:CJT65582 BZX65577:BZX65582 BQB65577:BQB65582 BGF65577:BGF65582 AWJ65577:AWJ65582 AMN65577:AMN65582 ACR65577:ACR65582 SV65577:SV65582 IZ65577:IZ65582 D65577:D65582 WVL983089 WLP983089 WBT983089 VRX983089 VIB983089 UYF983089 UOJ983089 UEN983089 TUR983089 TKV983089 TAZ983089 SRD983089 SHH983089 RXL983089 RNP983089 RDT983089 QTX983089 QKB983089 QAF983089 PQJ983089 PGN983089 OWR983089 OMV983089 OCZ983089 NTD983089 NJH983089 MZL983089 MPP983089 MFT983089 LVX983089 LMB983089 LCF983089 KSJ983089 KIN983089 JYR983089 JOV983089 JEZ983089 IVD983089 ILH983089 IBL983089 HRP983089 HHT983089 GXX983089 GOB983089 GEF983089 FUJ983089 FKN983089 FAR983089 EQV983089 EGZ983089 DXD983089 DNH983089 DDL983089 CTP983089 CJT983089 BZX983089 BQB983089 BGF983089 AWJ983089 AMN983089 ACR983089 SV983089 IZ983089 D983089 WVL917553 WLP917553 WBT917553 VRX917553 VIB917553 UYF917553 UOJ917553 UEN917553 TUR917553 TKV917553 TAZ917553 SRD917553 SHH917553 RXL917553 RNP917553 RDT917553 QTX917553 QKB917553 QAF917553 PQJ917553 PGN917553 OWR917553 OMV917553 OCZ917553 NTD917553 NJH917553 MZL917553 MPP917553 MFT917553 LVX917553 LMB917553 LCF917553 KSJ917553 KIN917553 JYR917553 JOV917553 JEZ917553 IVD917553 ILH917553 IBL917553 HRP917553 HHT917553 GXX917553 GOB917553 GEF917553 FUJ917553 FKN917553 FAR917553 EQV917553 EGZ917553 DXD917553 DNH917553 DDL917553 CTP917553 CJT917553 BZX917553 BQB917553 BGF917553 AWJ917553 AMN917553 ACR917553 SV917553 IZ917553 D917553 WVL852017 WLP852017 WBT852017 VRX852017 VIB852017 UYF852017 UOJ852017 UEN852017 TUR852017 TKV852017 TAZ852017 SRD852017 SHH852017 RXL852017 RNP852017 RDT852017 QTX852017 QKB852017 QAF852017 PQJ852017 PGN852017 OWR852017 OMV852017 OCZ852017 NTD852017 NJH852017 MZL852017 MPP852017 MFT852017 LVX852017 LMB852017 LCF852017 KSJ852017 KIN852017 JYR852017 JOV852017 JEZ852017 IVD852017 ILH852017 IBL852017 HRP852017 HHT852017 GXX852017 GOB852017 GEF852017 FUJ852017 FKN852017 FAR852017 EQV852017 EGZ852017 DXD852017 DNH852017 DDL852017 CTP852017 CJT852017 BZX852017 BQB852017 BGF852017 AWJ852017 AMN852017 ACR852017 SV852017 IZ852017 D852017 WVL786481 WLP786481 WBT786481 VRX786481 VIB786481 UYF786481 UOJ786481 UEN786481 TUR786481 TKV786481 TAZ786481 SRD786481 SHH786481 RXL786481 RNP786481 RDT786481 QTX786481 QKB786481 QAF786481 PQJ786481 PGN786481 OWR786481 OMV786481 OCZ786481 NTD786481 NJH786481 MZL786481 MPP786481 MFT786481 LVX786481 LMB786481 LCF786481 KSJ786481 KIN786481 JYR786481 JOV786481 JEZ786481 IVD786481 ILH786481 IBL786481 HRP786481 HHT786481 GXX786481 GOB786481 GEF786481 FUJ786481 FKN786481 FAR786481 EQV786481 EGZ786481 DXD786481 DNH786481 DDL786481 CTP786481 CJT786481 BZX786481 BQB786481 BGF786481 AWJ786481 AMN786481 ACR786481 SV786481 IZ786481 D786481 WVL720945 WLP720945 WBT720945 VRX720945 VIB720945 UYF720945 UOJ720945 UEN720945 TUR720945 TKV720945 TAZ720945 SRD720945 SHH720945 RXL720945 RNP720945 RDT720945 QTX720945 QKB720945 QAF720945 PQJ720945 PGN720945 OWR720945 OMV720945 OCZ720945 NTD720945 NJH720945 MZL720945 MPP720945 MFT720945 LVX720945 LMB720945 LCF720945 KSJ720945 KIN720945 JYR720945 JOV720945 JEZ720945 IVD720945 ILH720945 IBL720945 HRP720945 HHT720945 GXX720945 GOB720945 GEF720945 FUJ720945 FKN720945 FAR720945 EQV720945 EGZ720945 DXD720945 DNH720945 DDL720945 CTP720945 CJT720945 BZX720945 BQB720945 BGF720945 AWJ720945 AMN720945 ACR720945 SV720945 IZ720945 D720945 WVL655409 WLP655409 WBT655409 VRX655409 VIB655409 UYF655409 UOJ655409 UEN655409 TUR655409 TKV655409 TAZ655409 SRD655409 SHH655409 RXL655409 RNP655409 RDT655409 QTX655409 QKB655409 QAF655409 PQJ655409 PGN655409 OWR655409 OMV655409 OCZ655409 NTD655409 NJH655409 MZL655409 MPP655409 MFT655409 LVX655409 LMB655409 LCF655409 KSJ655409 KIN655409 JYR655409 JOV655409 JEZ655409 IVD655409 ILH655409 IBL655409 HRP655409 HHT655409 GXX655409 GOB655409 GEF655409 FUJ655409 FKN655409 FAR655409 EQV655409 EGZ655409 DXD655409 DNH655409 DDL655409 CTP655409 CJT655409 BZX655409 BQB655409 BGF655409 AWJ655409 AMN655409 ACR655409 SV655409 IZ655409 D655409 WVL589873 WLP589873 WBT589873 VRX589873 VIB589873 UYF589873 UOJ589873 UEN589873 TUR589873 TKV589873 TAZ589873 SRD589873 SHH589873 RXL589873 RNP589873 RDT589873 QTX589873 QKB589873 QAF589873 PQJ589873 PGN589873 OWR589873 OMV589873 OCZ589873 NTD589873 NJH589873 MZL589873 MPP589873 MFT589873 LVX589873 LMB589873 LCF589873 KSJ589873 KIN589873 JYR589873 JOV589873 JEZ589873 IVD589873 ILH589873 IBL589873 HRP589873 HHT589873 GXX589873 GOB589873 GEF589873 FUJ589873 FKN589873 FAR589873 EQV589873 EGZ589873 DXD589873 DNH589873 DDL589873 CTP589873 CJT589873 BZX589873 BQB589873 BGF589873 AWJ589873 AMN589873 ACR589873 SV589873 IZ589873 D589873 WVL524337 WLP524337 WBT524337 VRX524337 VIB524337 UYF524337 UOJ524337 UEN524337 TUR524337 TKV524337 TAZ524337 SRD524337 SHH524337 RXL524337 RNP524337 RDT524337 QTX524337 QKB524337 QAF524337 PQJ524337 PGN524337 OWR524337 OMV524337 OCZ524337 NTD524337 NJH524337 MZL524337 MPP524337 MFT524337 LVX524337 LMB524337 LCF524337 KSJ524337 KIN524337 JYR524337 JOV524337 JEZ524337 IVD524337 ILH524337 IBL524337 HRP524337 HHT524337 GXX524337 GOB524337 GEF524337 FUJ524337 FKN524337 FAR524337 EQV524337 EGZ524337 DXD524337 DNH524337 DDL524337 CTP524337 CJT524337 BZX524337 BQB524337 BGF524337 AWJ524337 AMN524337 ACR524337 SV524337 IZ524337 D524337 WVL458801 WLP458801 WBT458801 VRX458801 VIB458801 UYF458801 UOJ458801 UEN458801 TUR458801 TKV458801 TAZ458801 SRD458801 SHH458801 RXL458801 RNP458801 RDT458801 QTX458801 QKB458801 QAF458801 PQJ458801 PGN458801 OWR458801 OMV458801 OCZ458801 NTD458801 NJH458801 MZL458801 MPP458801 MFT458801 LVX458801 LMB458801 LCF458801 KSJ458801 KIN458801 JYR458801 JOV458801 JEZ458801 IVD458801 ILH458801 IBL458801 HRP458801 HHT458801 GXX458801 GOB458801 GEF458801 FUJ458801 FKN458801 FAR458801 EQV458801 EGZ458801 DXD458801 DNH458801 DDL458801 CTP458801 CJT458801 BZX458801 BQB458801 BGF458801 AWJ458801 AMN458801 ACR458801 SV458801 IZ458801 D458801 WVL393265 WLP393265 WBT393265 VRX393265 VIB393265 UYF393265 UOJ393265 UEN393265 TUR393265 TKV393265 TAZ393265 SRD393265 SHH393265 RXL393265 RNP393265 RDT393265 QTX393265 QKB393265 QAF393265 PQJ393265 PGN393265 OWR393265 OMV393265 OCZ393265 NTD393265 NJH393265 MZL393265 MPP393265 MFT393265 LVX393265 LMB393265 LCF393265 KSJ393265 KIN393265 JYR393265 JOV393265 JEZ393265 IVD393265 ILH393265 IBL393265 HRP393265 HHT393265 GXX393265 GOB393265 GEF393265 FUJ393265 FKN393265 FAR393265 EQV393265 EGZ393265 DXD393265 DNH393265 DDL393265 CTP393265 CJT393265 BZX393265 BQB393265 BGF393265 AWJ393265 AMN393265 ACR393265 SV393265 IZ393265 D393265 WVL327729 WLP327729 WBT327729 VRX327729 VIB327729 UYF327729 UOJ327729 UEN327729 TUR327729 TKV327729 TAZ327729 SRD327729 SHH327729 RXL327729 RNP327729 RDT327729 QTX327729 QKB327729 QAF327729 PQJ327729 PGN327729 OWR327729 OMV327729 OCZ327729 NTD327729 NJH327729 MZL327729 MPP327729 MFT327729 LVX327729 LMB327729 LCF327729 KSJ327729 KIN327729 JYR327729 JOV327729 JEZ327729 IVD327729 ILH327729 IBL327729 HRP327729 HHT327729 GXX327729 GOB327729 GEF327729 FUJ327729 FKN327729 FAR327729 EQV327729 EGZ327729 DXD327729 DNH327729 DDL327729 CTP327729 CJT327729 BZX327729 BQB327729 BGF327729 AWJ327729 AMN327729 ACR327729 SV327729 IZ327729 D327729 WVL262193 WLP262193 WBT262193 VRX262193 VIB262193 UYF262193 UOJ262193 UEN262193 TUR262193 TKV262193 TAZ262193 SRD262193 SHH262193 RXL262193 RNP262193 RDT262193 QTX262193 QKB262193 QAF262193 PQJ262193 PGN262193 OWR262193 OMV262193 OCZ262193 NTD262193 NJH262193 MZL262193 MPP262193 MFT262193 LVX262193 LMB262193 LCF262193 KSJ262193 KIN262193 JYR262193 JOV262193 JEZ262193 IVD262193 ILH262193 IBL262193 HRP262193 HHT262193 GXX262193 GOB262193 GEF262193 FUJ262193 FKN262193 FAR262193 EQV262193 EGZ262193 DXD262193 DNH262193 DDL262193 CTP262193 CJT262193 BZX262193 BQB262193 BGF262193 AWJ262193 AMN262193 ACR262193 SV262193 IZ262193 D262193 WVL196657 WLP196657 WBT196657 VRX196657 VIB196657 UYF196657 UOJ196657 UEN196657 TUR196657 TKV196657 TAZ196657 SRD196657 SHH196657 RXL196657 RNP196657 RDT196657 QTX196657 QKB196657 QAF196657 PQJ196657 PGN196657 OWR196657 OMV196657 OCZ196657 NTD196657 NJH196657 MZL196657 MPP196657 MFT196657 LVX196657 LMB196657 LCF196657 KSJ196657 KIN196657 JYR196657 JOV196657 JEZ196657 IVD196657 ILH196657 IBL196657 HRP196657 HHT196657 GXX196657 GOB196657 GEF196657 FUJ196657 FKN196657 FAR196657 EQV196657 EGZ196657 DXD196657 DNH196657 DDL196657 CTP196657 CJT196657 BZX196657 BQB196657 BGF196657 AWJ196657 AMN196657 ACR196657 SV196657 IZ196657 D196657 WVL131121 WLP131121 WBT131121 VRX131121 VIB131121 UYF131121 UOJ131121 UEN131121 TUR131121 TKV131121 TAZ131121 SRD131121 SHH131121 RXL131121 RNP131121 RDT131121 QTX131121 QKB131121 QAF131121 PQJ131121 PGN131121 OWR131121 OMV131121 OCZ131121 NTD131121 NJH131121 MZL131121 MPP131121 MFT131121 LVX131121 LMB131121 LCF131121 KSJ131121 KIN131121 JYR131121 JOV131121 JEZ131121 IVD131121 ILH131121 IBL131121 HRP131121 HHT131121 GXX131121 GOB131121 GEF131121 FUJ131121 FKN131121 FAR131121 EQV131121 EGZ131121 DXD131121 DNH131121 DDL131121 CTP131121 CJT131121 BZX131121 BQB131121 BGF131121 AWJ131121 AMN131121 ACR131121 SV131121 IZ131121 D131121 WVL65585 WLP65585 WBT65585 VRX65585 VIB65585 UYF65585 UOJ65585 UEN65585 TUR65585 TKV65585 TAZ65585 SRD65585 SHH65585 RXL65585 RNP65585 RDT65585 QTX65585 QKB65585 QAF65585 PQJ65585 PGN65585 OWR65585 OMV65585 OCZ65585 NTD65585 NJH65585 MZL65585 MPP65585 MFT65585 LVX65585 LMB65585 LCF65585 KSJ65585 KIN65585 JYR65585 JOV65585 JEZ65585 IVD65585 ILH65585 IBL65585 HRP65585 HHT65585 GXX65585 GOB65585 GEF65585 FUJ65585 FKN65585 FAR65585 EQV65585 EGZ65585 DXD65585 DNH65585 DDL65585 CTP65585 CJT65585 BZX65585 BQB65585 BGF65585 AWJ65585 AMN65585 ACR65585 SV65585 IZ65585 D65585 WVL983043:WVL983056 WLP983043:WLP983056 WBT983043:WBT983056 VRX983043:VRX983056 VIB983043:VIB983056 UYF983043:UYF983056 UOJ983043:UOJ983056 UEN983043:UEN983056 TUR983043:TUR983056 TKV983043:TKV983056 TAZ983043:TAZ983056 SRD983043:SRD983056 SHH983043:SHH983056 RXL983043:RXL983056 RNP983043:RNP983056 RDT983043:RDT983056 QTX983043:QTX983056 QKB983043:QKB983056 QAF983043:QAF983056 PQJ983043:PQJ983056 PGN983043:PGN983056 OWR983043:OWR983056 OMV983043:OMV983056 OCZ983043:OCZ983056 NTD983043:NTD983056 NJH983043:NJH983056 MZL983043:MZL983056 MPP983043:MPP983056 MFT983043:MFT983056 LVX983043:LVX983056 LMB983043:LMB983056 LCF983043:LCF983056 KSJ983043:KSJ983056 KIN983043:KIN983056 JYR983043:JYR983056 JOV983043:JOV983056 JEZ983043:JEZ983056 IVD983043:IVD983056 ILH983043:ILH983056 IBL983043:IBL983056 HRP983043:HRP983056 HHT983043:HHT983056 GXX983043:GXX983056 GOB983043:GOB983056 GEF983043:GEF983056 FUJ983043:FUJ983056 FKN983043:FKN983056 FAR983043:FAR983056 EQV983043:EQV983056 EGZ983043:EGZ983056 DXD983043:DXD983056 DNH983043:DNH983056 DDL983043:DDL983056 CTP983043:CTP983056 CJT983043:CJT983056 BZX983043:BZX983056 BQB983043:BQB983056 BGF983043:BGF983056 AWJ983043:AWJ983056 AMN983043:AMN983056 ACR983043:ACR983056 SV983043:SV983056 IZ983043:IZ983056 D983043:D983056 WVL917507:WVL917520 WLP917507:WLP917520 WBT917507:WBT917520 VRX917507:VRX917520 VIB917507:VIB917520 UYF917507:UYF917520 UOJ917507:UOJ917520 UEN917507:UEN917520 TUR917507:TUR917520 TKV917507:TKV917520 TAZ917507:TAZ917520 SRD917507:SRD917520 SHH917507:SHH917520 RXL917507:RXL917520 RNP917507:RNP917520 RDT917507:RDT917520 QTX917507:QTX917520 QKB917507:QKB917520 QAF917507:QAF917520 PQJ917507:PQJ917520 PGN917507:PGN917520 OWR917507:OWR917520 OMV917507:OMV917520 OCZ917507:OCZ917520 NTD917507:NTD917520 NJH917507:NJH917520 MZL917507:MZL917520 MPP917507:MPP917520 MFT917507:MFT917520 LVX917507:LVX917520 LMB917507:LMB917520 LCF917507:LCF917520 KSJ917507:KSJ917520 KIN917507:KIN917520 JYR917507:JYR917520 JOV917507:JOV917520 JEZ917507:JEZ917520 IVD917507:IVD917520 ILH917507:ILH917520 IBL917507:IBL917520 HRP917507:HRP917520 HHT917507:HHT917520 GXX917507:GXX917520 GOB917507:GOB917520 GEF917507:GEF917520 FUJ917507:FUJ917520 FKN917507:FKN917520 FAR917507:FAR917520 EQV917507:EQV917520 EGZ917507:EGZ917520 DXD917507:DXD917520 DNH917507:DNH917520 DDL917507:DDL917520 CTP917507:CTP917520 CJT917507:CJT917520 BZX917507:BZX917520 BQB917507:BQB917520 BGF917507:BGF917520 AWJ917507:AWJ917520 AMN917507:AMN917520 ACR917507:ACR917520 SV917507:SV917520 IZ917507:IZ917520 D917507:D917520 WVL851971:WVL851984 WLP851971:WLP851984 WBT851971:WBT851984 VRX851971:VRX851984 VIB851971:VIB851984 UYF851971:UYF851984 UOJ851971:UOJ851984 UEN851971:UEN851984 TUR851971:TUR851984 TKV851971:TKV851984 TAZ851971:TAZ851984 SRD851971:SRD851984 SHH851971:SHH851984 RXL851971:RXL851984 RNP851971:RNP851984 RDT851971:RDT851984 QTX851971:QTX851984 QKB851971:QKB851984 QAF851971:QAF851984 PQJ851971:PQJ851984 PGN851971:PGN851984 OWR851971:OWR851984 OMV851971:OMV851984 OCZ851971:OCZ851984 NTD851971:NTD851984 NJH851971:NJH851984 MZL851971:MZL851984 MPP851971:MPP851984 MFT851971:MFT851984 LVX851971:LVX851984 LMB851971:LMB851984 LCF851971:LCF851984 KSJ851971:KSJ851984 KIN851971:KIN851984 JYR851971:JYR851984 JOV851971:JOV851984 JEZ851971:JEZ851984 IVD851971:IVD851984 ILH851971:ILH851984 IBL851971:IBL851984 HRP851971:HRP851984 HHT851971:HHT851984 GXX851971:GXX851984 GOB851971:GOB851984 GEF851971:GEF851984 FUJ851971:FUJ851984 FKN851971:FKN851984 FAR851971:FAR851984 EQV851971:EQV851984 EGZ851971:EGZ851984 DXD851971:DXD851984 DNH851971:DNH851984 DDL851971:DDL851984 CTP851971:CTP851984 CJT851971:CJT851984 BZX851971:BZX851984 BQB851971:BQB851984 BGF851971:BGF851984 AWJ851971:AWJ851984 AMN851971:AMN851984 ACR851971:ACR851984 SV851971:SV851984 IZ851971:IZ851984 D851971:D851984 WVL786435:WVL786448 WLP786435:WLP786448 WBT786435:WBT786448 VRX786435:VRX786448 VIB786435:VIB786448 UYF786435:UYF786448 UOJ786435:UOJ786448 UEN786435:UEN786448 TUR786435:TUR786448 TKV786435:TKV786448 TAZ786435:TAZ786448 SRD786435:SRD786448 SHH786435:SHH786448 RXL786435:RXL786448 RNP786435:RNP786448 RDT786435:RDT786448 QTX786435:QTX786448 QKB786435:QKB786448 QAF786435:QAF786448 PQJ786435:PQJ786448 PGN786435:PGN786448 OWR786435:OWR786448 OMV786435:OMV786448 OCZ786435:OCZ786448 NTD786435:NTD786448 NJH786435:NJH786448 MZL786435:MZL786448 MPP786435:MPP786448 MFT786435:MFT786448 LVX786435:LVX786448 LMB786435:LMB786448 LCF786435:LCF786448 KSJ786435:KSJ786448 KIN786435:KIN786448 JYR786435:JYR786448 JOV786435:JOV786448 JEZ786435:JEZ786448 IVD786435:IVD786448 ILH786435:ILH786448 IBL786435:IBL786448 HRP786435:HRP786448 HHT786435:HHT786448 GXX786435:GXX786448 GOB786435:GOB786448 GEF786435:GEF786448 FUJ786435:FUJ786448 FKN786435:FKN786448 FAR786435:FAR786448 EQV786435:EQV786448 EGZ786435:EGZ786448 DXD786435:DXD786448 DNH786435:DNH786448 DDL786435:DDL786448 CTP786435:CTP786448 CJT786435:CJT786448 BZX786435:BZX786448 BQB786435:BQB786448 BGF786435:BGF786448 AWJ786435:AWJ786448 AMN786435:AMN786448 ACR786435:ACR786448 SV786435:SV786448 IZ786435:IZ786448 D786435:D786448 WVL720899:WVL720912 WLP720899:WLP720912 WBT720899:WBT720912 VRX720899:VRX720912 VIB720899:VIB720912 UYF720899:UYF720912 UOJ720899:UOJ720912 UEN720899:UEN720912 TUR720899:TUR720912 TKV720899:TKV720912 TAZ720899:TAZ720912 SRD720899:SRD720912 SHH720899:SHH720912 RXL720899:RXL720912 RNP720899:RNP720912 RDT720899:RDT720912 QTX720899:QTX720912 QKB720899:QKB720912 QAF720899:QAF720912 PQJ720899:PQJ720912 PGN720899:PGN720912 OWR720899:OWR720912 OMV720899:OMV720912 OCZ720899:OCZ720912 NTD720899:NTD720912 NJH720899:NJH720912 MZL720899:MZL720912 MPP720899:MPP720912 MFT720899:MFT720912 LVX720899:LVX720912 LMB720899:LMB720912 LCF720899:LCF720912 KSJ720899:KSJ720912 KIN720899:KIN720912 JYR720899:JYR720912 JOV720899:JOV720912 JEZ720899:JEZ720912 IVD720899:IVD720912 ILH720899:ILH720912 IBL720899:IBL720912 HRP720899:HRP720912 HHT720899:HHT720912 GXX720899:GXX720912 GOB720899:GOB720912 GEF720899:GEF720912 FUJ720899:FUJ720912 FKN720899:FKN720912 FAR720899:FAR720912 EQV720899:EQV720912 EGZ720899:EGZ720912 DXD720899:DXD720912 DNH720899:DNH720912 DDL720899:DDL720912 CTP720899:CTP720912 CJT720899:CJT720912 BZX720899:BZX720912 BQB720899:BQB720912 BGF720899:BGF720912 AWJ720899:AWJ720912 AMN720899:AMN720912 ACR720899:ACR720912 SV720899:SV720912 IZ720899:IZ720912 D720899:D720912 WVL655363:WVL655376 WLP655363:WLP655376 WBT655363:WBT655376 VRX655363:VRX655376 VIB655363:VIB655376 UYF655363:UYF655376 UOJ655363:UOJ655376 UEN655363:UEN655376 TUR655363:TUR655376 TKV655363:TKV655376 TAZ655363:TAZ655376 SRD655363:SRD655376 SHH655363:SHH655376 RXL655363:RXL655376 RNP655363:RNP655376 RDT655363:RDT655376 QTX655363:QTX655376 QKB655363:QKB655376 QAF655363:QAF655376 PQJ655363:PQJ655376 PGN655363:PGN655376 OWR655363:OWR655376 OMV655363:OMV655376 OCZ655363:OCZ655376 NTD655363:NTD655376 NJH655363:NJH655376 MZL655363:MZL655376 MPP655363:MPP655376 MFT655363:MFT655376 LVX655363:LVX655376 LMB655363:LMB655376 LCF655363:LCF655376 KSJ655363:KSJ655376 KIN655363:KIN655376 JYR655363:JYR655376 JOV655363:JOV655376 JEZ655363:JEZ655376 IVD655363:IVD655376 ILH655363:ILH655376 IBL655363:IBL655376 HRP655363:HRP655376 HHT655363:HHT655376 GXX655363:GXX655376 GOB655363:GOB655376 GEF655363:GEF655376 FUJ655363:FUJ655376 FKN655363:FKN655376 FAR655363:FAR655376 EQV655363:EQV655376 EGZ655363:EGZ655376 DXD655363:DXD655376 DNH655363:DNH655376 DDL655363:DDL655376 CTP655363:CTP655376 CJT655363:CJT655376 BZX655363:BZX655376 BQB655363:BQB655376 BGF655363:BGF655376 AWJ655363:AWJ655376 AMN655363:AMN655376 ACR655363:ACR655376 SV655363:SV655376 IZ655363:IZ655376 D655363:D655376 WVL589827:WVL589840 WLP589827:WLP589840 WBT589827:WBT589840 VRX589827:VRX589840 VIB589827:VIB589840 UYF589827:UYF589840 UOJ589827:UOJ589840 UEN589827:UEN589840 TUR589827:TUR589840 TKV589827:TKV589840 TAZ589827:TAZ589840 SRD589827:SRD589840 SHH589827:SHH589840 RXL589827:RXL589840 RNP589827:RNP589840 RDT589827:RDT589840 QTX589827:QTX589840 QKB589827:QKB589840 QAF589827:QAF589840 PQJ589827:PQJ589840 PGN589827:PGN589840 OWR589827:OWR589840 OMV589827:OMV589840 OCZ589827:OCZ589840 NTD589827:NTD589840 NJH589827:NJH589840 MZL589827:MZL589840 MPP589827:MPP589840 MFT589827:MFT589840 LVX589827:LVX589840 LMB589827:LMB589840 LCF589827:LCF589840 KSJ589827:KSJ589840 KIN589827:KIN589840 JYR589827:JYR589840 JOV589827:JOV589840 JEZ589827:JEZ589840 IVD589827:IVD589840 ILH589827:ILH589840 IBL589827:IBL589840 HRP589827:HRP589840 HHT589827:HHT589840 GXX589827:GXX589840 GOB589827:GOB589840 GEF589827:GEF589840 FUJ589827:FUJ589840 FKN589827:FKN589840 FAR589827:FAR589840 EQV589827:EQV589840 EGZ589827:EGZ589840 DXD589827:DXD589840 DNH589827:DNH589840 DDL589827:DDL589840 CTP589827:CTP589840 CJT589827:CJT589840 BZX589827:BZX589840 BQB589827:BQB589840 BGF589827:BGF589840 AWJ589827:AWJ589840 AMN589827:AMN589840 ACR589827:ACR589840 SV589827:SV589840 IZ589827:IZ589840 D589827:D589840 WVL524291:WVL524304 WLP524291:WLP524304 WBT524291:WBT524304 VRX524291:VRX524304 VIB524291:VIB524304 UYF524291:UYF524304 UOJ524291:UOJ524304 UEN524291:UEN524304 TUR524291:TUR524304 TKV524291:TKV524304 TAZ524291:TAZ524304 SRD524291:SRD524304 SHH524291:SHH524304 RXL524291:RXL524304 RNP524291:RNP524304 RDT524291:RDT524304 QTX524291:QTX524304 QKB524291:QKB524304 QAF524291:QAF524304 PQJ524291:PQJ524304 PGN524291:PGN524304 OWR524291:OWR524304 OMV524291:OMV524304 OCZ524291:OCZ524304 NTD524291:NTD524304 NJH524291:NJH524304 MZL524291:MZL524304 MPP524291:MPP524304 MFT524291:MFT524304 LVX524291:LVX524304 LMB524291:LMB524304 LCF524291:LCF524304 KSJ524291:KSJ524304 KIN524291:KIN524304 JYR524291:JYR524304 JOV524291:JOV524304 JEZ524291:JEZ524304 IVD524291:IVD524304 ILH524291:ILH524304 IBL524291:IBL524304 HRP524291:HRP524304 HHT524291:HHT524304 GXX524291:GXX524304 GOB524291:GOB524304 GEF524291:GEF524304 FUJ524291:FUJ524304 FKN524291:FKN524304 FAR524291:FAR524304 EQV524291:EQV524304 EGZ524291:EGZ524304 DXD524291:DXD524304 DNH524291:DNH524304 DDL524291:DDL524304 CTP524291:CTP524304 CJT524291:CJT524304 BZX524291:BZX524304 BQB524291:BQB524304 BGF524291:BGF524304 AWJ524291:AWJ524304 AMN524291:AMN524304 ACR524291:ACR524304 SV524291:SV524304 IZ524291:IZ524304 D524291:D524304 WVL458755:WVL458768 WLP458755:WLP458768 WBT458755:WBT458768 VRX458755:VRX458768 VIB458755:VIB458768 UYF458755:UYF458768 UOJ458755:UOJ458768 UEN458755:UEN458768 TUR458755:TUR458768 TKV458755:TKV458768 TAZ458755:TAZ458768 SRD458755:SRD458768 SHH458755:SHH458768 RXL458755:RXL458768 RNP458755:RNP458768 RDT458755:RDT458768 QTX458755:QTX458768 QKB458755:QKB458768 QAF458755:QAF458768 PQJ458755:PQJ458768 PGN458755:PGN458768 OWR458755:OWR458768 OMV458755:OMV458768 OCZ458755:OCZ458768 NTD458755:NTD458768 NJH458755:NJH458768 MZL458755:MZL458768 MPP458755:MPP458768 MFT458755:MFT458768 LVX458755:LVX458768 LMB458755:LMB458768 LCF458755:LCF458768 KSJ458755:KSJ458768 KIN458755:KIN458768 JYR458755:JYR458768 JOV458755:JOV458768 JEZ458755:JEZ458768 IVD458755:IVD458768 ILH458755:ILH458768 IBL458755:IBL458768 HRP458755:HRP458768 HHT458755:HHT458768 GXX458755:GXX458768 GOB458755:GOB458768 GEF458755:GEF458768 FUJ458755:FUJ458768 FKN458755:FKN458768 FAR458755:FAR458768 EQV458755:EQV458768 EGZ458755:EGZ458768 DXD458755:DXD458768 DNH458755:DNH458768 DDL458755:DDL458768 CTP458755:CTP458768 CJT458755:CJT458768 BZX458755:BZX458768 BQB458755:BQB458768 BGF458755:BGF458768 AWJ458755:AWJ458768 AMN458755:AMN458768 ACR458755:ACR458768 SV458755:SV458768 IZ458755:IZ458768 D458755:D458768 WVL393219:WVL393232 WLP393219:WLP393232 WBT393219:WBT393232 VRX393219:VRX393232 VIB393219:VIB393232 UYF393219:UYF393232 UOJ393219:UOJ393232 UEN393219:UEN393232 TUR393219:TUR393232 TKV393219:TKV393232 TAZ393219:TAZ393232 SRD393219:SRD393232 SHH393219:SHH393232 RXL393219:RXL393232 RNP393219:RNP393232 RDT393219:RDT393232 QTX393219:QTX393232 QKB393219:QKB393232 QAF393219:QAF393232 PQJ393219:PQJ393232 PGN393219:PGN393232 OWR393219:OWR393232 OMV393219:OMV393232 OCZ393219:OCZ393232 NTD393219:NTD393232 NJH393219:NJH393232 MZL393219:MZL393232 MPP393219:MPP393232 MFT393219:MFT393232 LVX393219:LVX393232 LMB393219:LMB393232 LCF393219:LCF393232 KSJ393219:KSJ393232 KIN393219:KIN393232 JYR393219:JYR393232 JOV393219:JOV393232 JEZ393219:JEZ393232 IVD393219:IVD393232 ILH393219:ILH393232 IBL393219:IBL393232 HRP393219:HRP393232 HHT393219:HHT393232 GXX393219:GXX393232 GOB393219:GOB393232 GEF393219:GEF393232 FUJ393219:FUJ393232 FKN393219:FKN393232 FAR393219:FAR393232 EQV393219:EQV393232 EGZ393219:EGZ393232 DXD393219:DXD393232 DNH393219:DNH393232 DDL393219:DDL393232 CTP393219:CTP393232 CJT393219:CJT393232 BZX393219:BZX393232 BQB393219:BQB393232 BGF393219:BGF393232 AWJ393219:AWJ393232 AMN393219:AMN393232 ACR393219:ACR393232 SV393219:SV393232 IZ393219:IZ393232 D393219:D393232 WVL327683:WVL327696 WLP327683:WLP327696 WBT327683:WBT327696 VRX327683:VRX327696 VIB327683:VIB327696 UYF327683:UYF327696 UOJ327683:UOJ327696 UEN327683:UEN327696 TUR327683:TUR327696 TKV327683:TKV327696 TAZ327683:TAZ327696 SRD327683:SRD327696 SHH327683:SHH327696 RXL327683:RXL327696 RNP327683:RNP327696 RDT327683:RDT327696 QTX327683:QTX327696 QKB327683:QKB327696 QAF327683:QAF327696 PQJ327683:PQJ327696 PGN327683:PGN327696 OWR327683:OWR327696 OMV327683:OMV327696 OCZ327683:OCZ327696 NTD327683:NTD327696 NJH327683:NJH327696 MZL327683:MZL327696 MPP327683:MPP327696 MFT327683:MFT327696 LVX327683:LVX327696 LMB327683:LMB327696 LCF327683:LCF327696 KSJ327683:KSJ327696 KIN327683:KIN327696 JYR327683:JYR327696 JOV327683:JOV327696 JEZ327683:JEZ327696 IVD327683:IVD327696 ILH327683:ILH327696 IBL327683:IBL327696 HRP327683:HRP327696 HHT327683:HHT327696 GXX327683:GXX327696 GOB327683:GOB327696 GEF327683:GEF327696 FUJ327683:FUJ327696 FKN327683:FKN327696 FAR327683:FAR327696 EQV327683:EQV327696 EGZ327683:EGZ327696 DXD327683:DXD327696 DNH327683:DNH327696 DDL327683:DDL327696 CTP327683:CTP327696 CJT327683:CJT327696 BZX327683:BZX327696 BQB327683:BQB327696 BGF327683:BGF327696 AWJ327683:AWJ327696 AMN327683:AMN327696 ACR327683:ACR327696 SV327683:SV327696 IZ327683:IZ327696 D327683:D327696 WVL262147:WVL262160 WLP262147:WLP262160 WBT262147:WBT262160 VRX262147:VRX262160 VIB262147:VIB262160 UYF262147:UYF262160 UOJ262147:UOJ262160 UEN262147:UEN262160 TUR262147:TUR262160 TKV262147:TKV262160 TAZ262147:TAZ262160 SRD262147:SRD262160 SHH262147:SHH262160 RXL262147:RXL262160 RNP262147:RNP262160 RDT262147:RDT262160 QTX262147:QTX262160 QKB262147:QKB262160 QAF262147:QAF262160 PQJ262147:PQJ262160 PGN262147:PGN262160 OWR262147:OWR262160 OMV262147:OMV262160 OCZ262147:OCZ262160 NTD262147:NTD262160 NJH262147:NJH262160 MZL262147:MZL262160 MPP262147:MPP262160 MFT262147:MFT262160 LVX262147:LVX262160 LMB262147:LMB262160 LCF262147:LCF262160 KSJ262147:KSJ262160 KIN262147:KIN262160 JYR262147:JYR262160 JOV262147:JOV262160 JEZ262147:JEZ262160 IVD262147:IVD262160 ILH262147:ILH262160 IBL262147:IBL262160 HRP262147:HRP262160 HHT262147:HHT262160 GXX262147:GXX262160 GOB262147:GOB262160 GEF262147:GEF262160 FUJ262147:FUJ262160 FKN262147:FKN262160 FAR262147:FAR262160 EQV262147:EQV262160 EGZ262147:EGZ262160 DXD262147:DXD262160 DNH262147:DNH262160 DDL262147:DDL262160 CTP262147:CTP262160 CJT262147:CJT262160 BZX262147:BZX262160 BQB262147:BQB262160 BGF262147:BGF262160 AWJ262147:AWJ262160 AMN262147:AMN262160 ACR262147:ACR262160 SV262147:SV262160 IZ262147:IZ262160 D262147:D262160 WVL196611:WVL196624 WLP196611:WLP196624 WBT196611:WBT196624 VRX196611:VRX196624 VIB196611:VIB196624 UYF196611:UYF196624 UOJ196611:UOJ196624 UEN196611:UEN196624 TUR196611:TUR196624 TKV196611:TKV196624 TAZ196611:TAZ196624 SRD196611:SRD196624 SHH196611:SHH196624 RXL196611:RXL196624 RNP196611:RNP196624 RDT196611:RDT196624 QTX196611:QTX196624 QKB196611:QKB196624 QAF196611:QAF196624 PQJ196611:PQJ196624 PGN196611:PGN196624 OWR196611:OWR196624 OMV196611:OMV196624 OCZ196611:OCZ196624 NTD196611:NTD196624 NJH196611:NJH196624 MZL196611:MZL196624 MPP196611:MPP196624 MFT196611:MFT196624 LVX196611:LVX196624 LMB196611:LMB196624 LCF196611:LCF196624 KSJ196611:KSJ196624 KIN196611:KIN196624 JYR196611:JYR196624 JOV196611:JOV196624 JEZ196611:JEZ196624 IVD196611:IVD196624 ILH196611:ILH196624 IBL196611:IBL196624 HRP196611:HRP196624 HHT196611:HHT196624 GXX196611:GXX196624 GOB196611:GOB196624 GEF196611:GEF196624 FUJ196611:FUJ196624 FKN196611:FKN196624 FAR196611:FAR196624 EQV196611:EQV196624 EGZ196611:EGZ196624 DXD196611:DXD196624 DNH196611:DNH196624 DDL196611:DDL196624 CTP196611:CTP196624 CJT196611:CJT196624 BZX196611:BZX196624 BQB196611:BQB196624 BGF196611:BGF196624 AWJ196611:AWJ196624 AMN196611:AMN196624 ACR196611:ACR196624 SV196611:SV196624 IZ196611:IZ196624 D196611:D196624 WVL131075:WVL131088 WLP131075:WLP131088 WBT131075:WBT131088 VRX131075:VRX131088 VIB131075:VIB131088 UYF131075:UYF131088 UOJ131075:UOJ131088 UEN131075:UEN131088 TUR131075:TUR131088 TKV131075:TKV131088 TAZ131075:TAZ131088 SRD131075:SRD131088 SHH131075:SHH131088 RXL131075:RXL131088 RNP131075:RNP131088 RDT131075:RDT131088 QTX131075:QTX131088 QKB131075:QKB131088 QAF131075:QAF131088 PQJ131075:PQJ131088 PGN131075:PGN131088 OWR131075:OWR131088 OMV131075:OMV131088 OCZ131075:OCZ131088 NTD131075:NTD131088 NJH131075:NJH131088 MZL131075:MZL131088 MPP131075:MPP131088 MFT131075:MFT131088 LVX131075:LVX131088 LMB131075:LMB131088 LCF131075:LCF131088 KSJ131075:KSJ131088 KIN131075:KIN131088 JYR131075:JYR131088 JOV131075:JOV131088 JEZ131075:JEZ131088 IVD131075:IVD131088 ILH131075:ILH131088 IBL131075:IBL131088 HRP131075:HRP131088 HHT131075:HHT131088 GXX131075:GXX131088 GOB131075:GOB131088 GEF131075:GEF131088 FUJ131075:FUJ131088 FKN131075:FKN131088 FAR131075:FAR131088 EQV131075:EQV131088 EGZ131075:EGZ131088 DXD131075:DXD131088 DNH131075:DNH131088 DDL131075:DDL131088 CTP131075:CTP131088 CJT131075:CJT131088 BZX131075:BZX131088 BQB131075:BQB131088 BGF131075:BGF131088 AWJ131075:AWJ131088 AMN131075:AMN131088 ACR131075:ACR131088 SV131075:SV131088 IZ131075:IZ131088 D131075:D131088 WVL65539:WVL65552 WLP65539:WLP65552 WBT65539:WBT65552 VRX65539:VRX65552 VIB65539:VIB65552 UYF65539:UYF65552 UOJ65539:UOJ65552 UEN65539:UEN65552 TUR65539:TUR65552 TKV65539:TKV65552 TAZ65539:TAZ65552 SRD65539:SRD65552 SHH65539:SHH65552 RXL65539:RXL65552 RNP65539:RNP65552 RDT65539:RDT65552 QTX65539:QTX65552 QKB65539:QKB65552 QAF65539:QAF65552 PQJ65539:PQJ65552 PGN65539:PGN65552 OWR65539:OWR65552 OMV65539:OMV65552 OCZ65539:OCZ65552 NTD65539:NTD65552 NJH65539:NJH65552 MZL65539:MZL65552 MPP65539:MPP65552 MFT65539:MFT65552 LVX65539:LVX65552 LMB65539:LMB65552 LCF65539:LCF65552 KSJ65539:KSJ65552 KIN65539:KIN65552 JYR65539:JYR65552 JOV65539:JOV65552 JEZ65539:JEZ65552 IVD65539:IVD65552 ILH65539:ILH65552 IBL65539:IBL65552 HRP65539:HRP65552 HHT65539:HHT65552 GXX65539:GXX65552 GOB65539:GOB65552 GEF65539:GEF65552 FUJ65539:FUJ65552 FKN65539:FKN65552 FAR65539:FAR65552 EQV65539:EQV65552 EGZ65539:EGZ65552 DXD65539:DXD65552 DNH65539:DNH65552 DDL65539:DDL65552 CTP65539:CTP65552 CJT65539:CJT65552 BZX65539:BZX65552 BQB65539:BQB65552 BGF65539:BGF65552 AWJ65539:AWJ65552 AMN65539:AMN65552 ACR65539:ACR65552 SV65539:SV65552 IZ65539:IZ65552 D65539:D65552 WVL983091:WVL983096 WLP983091:WLP983096 WBT983091:WBT983096 VRX983091:VRX983096 VIB983091:VIB983096 UYF983091:UYF983096 UOJ983091:UOJ983096 UEN983091:UEN983096 TUR983091:TUR983096 TKV983091:TKV983096 TAZ983091:TAZ983096 SRD983091:SRD983096 SHH983091:SHH983096 RXL983091:RXL983096 RNP983091:RNP983096 RDT983091:RDT983096 QTX983091:QTX983096 QKB983091:QKB983096 QAF983091:QAF983096 PQJ983091:PQJ983096 PGN983091:PGN983096 OWR983091:OWR983096 OMV983091:OMV983096 OCZ983091:OCZ983096 NTD983091:NTD983096 NJH983091:NJH983096 MZL983091:MZL983096 MPP983091:MPP983096 MFT983091:MFT983096 LVX983091:LVX983096 LMB983091:LMB983096 LCF983091:LCF983096 KSJ983091:KSJ983096 KIN983091:KIN983096 JYR983091:JYR983096 JOV983091:JOV983096 JEZ983091:JEZ983096 IVD983091:IVD983096 ILH983091:ILH983096 IBL983091:IBL983096 HRP983091:HRP983096 HHT983091:HHT983096 GXX983091:GXX983096 GOB983091:GOB983096 GEF983091:GEF983096 FUJ983091:FUJ983096 FKN983091:FKN983096 FAR983091:FAR983096 EQV983091:EQV983096 EGZ983091:EGZ983096 DXD983091:DXD983096 DNH983091:DNH983096 DDL983091:DDL983096 CTP983091:CTP983096 CJT983091:CJT983096 BZX983091:BZX983096 BQB983091:BQB983096 BGF983091:BGF983096 AWJ983091:AWJ983096 AMN983091:AMN983096 ACR983091:ACR983096 SV983091:SV983096 IZ983091:IZ983096 D983091:D983096 WVL917555:WVL917560 WLP917555:WLP917560 WBT917555:WBT917560 VRX917555:VRX917560 VIB917555:VIB917560 UYF917555:UYF917560 UOJ917555:UOJ917560 UEN917555:UEN917560 TUR917555:TUR917560 TKV917555:TKV917560 TAZ917555:TAZ917560 SRD917555:SRD917560 SHH917555:SHH917560 RXL917555:RXL917560 RNP917555:RNP917560 RDT917555:RDT917560 QTX917555:QTX917560 QKB917555:QKB917560 QAF917555:QAF917560 PQJ917555:PQJ917560 PGN917555:PGN917560 OWR917555:OWR917560 OMV917555:OMV917560 OCZ917555:OCZ917560 NTD917555:NTD917560 NJH917555:NJH917560 MZL917555:MZL917560 MPP917555:MPP917560 MFT917555:MFT917560 LVX917555:LVX917560 LMB917555:LMB917560 LCF917555:LCF917560 KSJ917555:KSJ917560 KIN917555:KIN917560 JYR917555:JYR917560 JOV917555:JOV917560 JEZ917555:JEZ917560 IVD917555:IVD917560 ILH917555:ILH917560 IBL917555:IBL917560 HRP917555:HRP917560 HHT917555:HHT917560 GXX917555:GXX917560 GOB917555:GOB917560 GEF917555:GEF917560 FUJ917555:FUJ917560 FKN917555:FKN917560 FAR917555:FAR917560 EQV917555:EQV917560 EGZ917555:EGZ917560 DXD917555:DXD917560 DNH917555:DNH917560 DDL917555:DDL917560 CTP917555:CTP917560 CJT917555:CJT917560 BZX917555:BZX917560 BQB917555:BQB917560 BGF917555:BGF917560 AWJ917555:AWJ917560 AMN917555:AMN917560 ACR917555:ACR917560 SV917555:SV917560 IZ917555:IZ917560 D917555:D917560 WVL852019:WVL852024 WLP852019:WLP852024 WBT852019:WBT852024 VRX852019:VRX852024 VIB852019:VIB852024 UYF852019:UYF852024 UOJ852019:UOJ852024 UEN852019:UEN852024 TUR852019:TUR852024 TKV852019:TKV852024 TAZ852019:TAZ852024 SRD852019:SRD852024 SHH852019:SHH852024 RXL852019:RXL852024 RNP852019:RNP852024 RDT852019:RDT852024 QTX852019:QTX852024 QKB852019:QKB852024 QAF852019:QAF852024 PQJ852019:PQJ852024 PGN852019:PGN852024 OWR852019:OWR852024 OMV852019:OMV852024 OCZ852019:OCZ852024 NTD852019:NTD852024 NJH852019:NJH852024 MZL852019:MZL852024 MPP852019:MPP852024 MFT852019:MFT852024 LVX852019:LVX852024 LMB852019:LMB852024 LCF852019:LCF852024 KSJ852019:KSJ852024 KIN852019:KIN852024 JYR852019:JYR852024 JOV852019:JOV852024 JEZ852019:JEZ852024 IVD852019:IVD852024 ILH852019:ILH852024 IBL852019:IBL852024 HRP852019:HRP852024 HHT852019:HHT852024 GXX852019:GXX852024 GOB852019:GOB852024 GEF852019:GEF852024 FUJ852019:FUJ852024 FKN852019:FKN852024 FAR852019:FAR852024 EQV852019:EQV852024 EGZ852019:EGZ852024 DXD852019:DXD852024 DNH852019:DNH852024 DDL852019:DDL852024 CTP852019:CTP852024 CJT852019:CJT852024 BZX852019:BZX852024 BQB852019:BQB852024 BGF852019:BGF852024 AWJ852019:AWJ852024 AMN852019:AMN852024 ACR852019:ACR852024 SV852019:SV852024 IZ852019:IZ852024 D852019:D852024 WVL786483:WVL786488 WLP786483:WLP786488 WBT786483:WBT786488 VRX786483:VRX786488 VIB786483:VIB786488 UYF786483:UYF786488 UOJ786483:UOJ786488 UEN786483:UEN786488 TUR786483:TUR786488 TKV786483:TKV786488 TAZ786483:TAZ786488 SRD786483:SRD786488 SHH786483:SHH786488 RXL786483:RXL786488 RNP786483:RNP786488 RDT786483:RDT786488 QTX786483:QTX786488 QKB786483:QKB786488 QAF786483:QAF786488 PQJ786483:PQJ786488 PGN786483:PGN786488 OWR786483:OWR786488 OMV786483:OMV786488 OCZ786483:OCZ786488 NTD786483:NTD786488 NJH786483:NJH786488 MZL786483:MZL786488 MPP786483:MPP786488 MFT786483:MFT786488 LVX786483:LVX786488 LMB786483:LMB786488 LCF786483:LCF786488 KSJ786483:KSJ786488 KIN786483:KIN786488 JYR786483:JYR786488 JOV786483:JOV786488 JEZ786483:JEZ786488 IVD786483:IVD786488 ILH786483:ILH786488 IBL786483:IBL786488 HRP786483:HRP786488 HHT786483:HHT786488 GXX786483:GXX786488 GOB786483:GOB786488 GEF786483:GEF786488 FUJ786483:FUJ786488 FKN786483:FKN786488 FAR786483:FAR786488 EQV786483:EQV786488 EGZ786483:EGZ786488 DXD786483:DXD786488 DNH786483:DNH786488 DDL786483:DDL786488 CTP786483:CTP786488 CJT786483:CJT786488 BZX786483:BZX786488 BQB786483:BQB786488 BGF786483:BGF786488 AWJ786483:AWJ786488 AMN786483:AMN786488 ACR786483:ACR786488 SV786483:SV786488 IZ786483:IZ786488 D786483:D786488 WVL720947:WVL720952 WLP720947:WLP720952 WBT720947:WBT720952 VRX720947:VRX720952 VIB720947:VIB720952 UYF720947:UYF720952 UOJ720947:UOJ720952 UEN720947:UEN720952 TUR720947:TUR720952 TKV720947:TKV720952 TAZ720947:TAZ720952 SRD720947:SRD720952 SHH720947:SHH720952 RXL720947:RXL720952 RNP720947:RNP720952 RDT720947:RDT720952 QTX720947:QTX720952 QKB720947:QKB720952 QAF720947:QAF720952 PQJ720947:PQJ720952 PGN720947:PGN720952 OWR720947:OWR720952 OMV720947:OMV720952 OCZ720947:OCZ720952 NTD720947:NTD720952 NJH720947:NJH720952 MZL720947:MZL720952 MPP720947:MPP720952 MFT720947:MFT720952 LVX720947:LVX720952 LMB720947:LMB720952 LCF720947:LCF720952 KSJ720947:KSJ720952 KIN720947:KIN720952 JYR720947:JYR720952 JOV720947:JOV720952 JEZ720947:JEZ720952 IVD720947:IVD720952 ILH720947:ILH720952 IBL720947:IBL720952 HRP720947:HRP720952 HHT720947:HHT720952 GXX720947:GXX720952 GOB720947:GOB720952 GEF720947:GEF720952 FUJ720947:FUJ720952 FKN720947:FKN720952 FAR720947:FAR720952 EQV720947:EQV720952 EGZ720947:EGZ720952 DXD720947:DXD720952 DNH720947:DNH720952 DDL720947:DDL720952 CTP720947:CTP720952 CJT720947:CJT720952 BZX720947:BZX720952 BQB720947:BQB720952 BGF720947:BGF720952 AWJ720947:AWJ720952 AMN720947:AMN720952 ACR720947:ACR720952 SV720947:SV720952 IZ720947:IZ720952 D720947:D720952 WVL655411:WVL655416 WLP655411:WLP655416 WBT655411:WBT655416 VRX655411:VRX655416 VIB655411:VIB655416 UYF655411:UYF655416 UOJ655411:UOJ655416 UEN655411:UEN655416 TUR655411:TUR655416 TKV655411:TKV655416 TAZ655411:TAZ655416 SRD655411:SRD655416 SHH655411:SHH655416 RXL655411:RXL655416 RNP655411:RNP655416 RDT655411:RDT655416 QTX655411:QTX655416 QKB655411:QKB655416 QAF655411:QAF655416 PQJ655411:PQJ655416 PGN655411:PGN655416 OWR655411:OWR655416 OMV655411:OMV655416 OCZ655411:OCZ655416 NTD655411:NTD655416 NJH655411:NJH655416 MZL655411:MZL655416 MPP655411:MPP655416 MFT655411:MFT655416 LVX655411:LVX655416 LMB655411:LMB655416 LCF655411:LCF655416 KSJ655411:KSJ655416 KIN655411:KIN655416 JYR655411:JYR655416 JOV655411:JOV655416 JEZ655411:JEZ655416 IVD655411:IVD655416 ILH655411:ILH655416 IBL655411:IBL655416 HRP655411:HRP655416 HHT655411:HHT655416 GXX655411:GXX655416 GOB655411:GOB655416 GEF655411:GEF655416 FUJ655411:FUJ655416 FKN655411:FKN655416 FAR655411:FAR655416 EQV655411:EQV655416 EGZ655411:EGZ655416 DXD655411:DXD655416 DNH655411:DNH655416 DDL655411:DDL655416 CTP655411:CTP655416 CJT655411:CJT655416 BZX655411:BZX655416 BQB655411:BQB655416 BGF655411:BGF655416 AWJ655411:AWJ655416 AMN655411:AMN655416 ACR655411:ACR655416 SV655411:SV655416 IZ655411:IZ655416 D655411:D655416 WVL589875:WVL589880 WLP589875:WLP589880 WBT589875:WBT589880 VRX589875:VRX589880 VIB589875:VIB589880 UYF589875:UYF589880 UOJ589875:UOJ589880 UEN589875:UEN589880 TUR589875:TUR589880 TKV589875:TKV589880 TAZ589875:TAZ589880 SRD589875:SRD589880 SHH589875:SHH589880 RXL589875:RXL589880 RNP589875:RNP589880 RDT589875:RDT589880 QTX589875:QTX589880 QKB589875:QKB589880 QAF589875:QAF589880 PQJ589875:PQJ589880 PGN589875:PGN589880 OWR589875:OWR589880 OMV589875:OMV589880 OCZ589875:OCZ589880 NTD589875:NTD589880 NJH589875:NJH589880 MZL589875:MZL589880 MPP589875:MPP589880 MFT589875:MFT589880 LVX589875:LVX589880 LMB589875:LMB589880 LCF589875:LCF589880 KSJ589875:KSJ589880 KIN589875:KIN589880 JYR589875:JYR589880 JOV589875:JOV589880 JEZ589875:JEZ589880 IVD589875:IVD589880 ILH589875:ILH589880 IBL589875:IBL589880 HRP589875:HRP589880 HHT589875:HHT589880 GXX589875:GXX589880 GOB589875:GOB589880 GEF589875:GEF589880 FUJ589875:FUJ589880 FKN589875:FKN589880 FAR589875:FAR589880 EQV589875:EQV589880 EGZ589875:EGZ589880 DXD589875:DXD589880 DNH589875:DNH589880 DDL589875:DDL589880 CTP589875:CTP589880 CJT589875:CJT589880 BZX589875:BZX589880 BQB589875:BQB589880 BGF589875:BGF589880 AWJ589875:AWJ589880 AMN589875:AMN589880 ACR589875:ACR589880 SV589875:SV589880 IZ589875:IZ589880 D589875:D589880 WVL524339:WVL524344 WLP524339:WLP524344 WBT524339:WBT524344 VRX524339:VRX524344 VIB524339:VIB524344 UYF524339:UYF524344 UOJ524339:UOJ524344 UEN524339:UEN524344 TUR524339:TUR524344 TKV524339:TKV524344 TAZ524339:TAZ524344 SRD524339:SRD524344 SHH524339:SHH524344 RXL524339:RXL524344 RNP524339:RNP524344 RDT524339:RDT524344 QTX524339:QTX524344 QKB524339:QKB524344 QAF524339:QAF524344 PQJ524339:PQJ524344 PGN524339:PGN524344 OWR524339:OWR524344 OMV524339:OMV524344 OCZ524339:OCZ524344 NTD524339:NTD524344 NJH524339:NJH524344 MZL524339:MZL524344 MPP524339:MPP524344 MFT524339:MFT524344 LVX524339:LVX524344 LMB524339:LMB524344 LCF524339:LCF524344 KSJ524339:KSJ524344 KIN524339:KIN524344 JYR524339:JYR524344 JOV524339:JOV524344 JEZ524339:JEZ524344 IVD524339:IVD524344 ILH524339:ILH524344 IBL524339:IBL524344 HRP524339:HRP524344 HHT524339:HHT524344 GXX524339:GXX524344 GOB524339:GOB524344 GEF524339:GEF524344 FUJ524339:FUJ524344 FKN524339:FKN524344 FAR524339:FAR524344 EQV524339:EQV524344 EGZ524339:EGZ524344 DXD524339:DXD524344 DNH524339:DNH524344 DDL524339:DDL524344 CTP524339:CTP524344 CJT524339:CJT524344 BZX524339:BZX524344 BQB524339:BQB524344 BGF524339:BGF524344 AWJ524339:AWJ524344 AMN524339:AMN524344 ACR524339:ACR524344 SV524339:SV524344 IZ524339:IZ524344 D524339:D524344 WVL458803:WVL458808 WLP458803:WLP458808 WBT458803:WBT458808 VRX458803:VRX458808 VIB458803:VIB458808 UYF458803:UYF458808 UOJ458803:UOJ458808 UEN458803:UEN458808 TUR458803:TUR458808 TKV458803:TKV458808 TAZ458803:TAZ458808 SRD458803:SRD458808 SHH458803:SHH458808 RXL458803:RXL458808 RNP458803:RNP458808 RDT458803:RDT458808 QTX458803:QTX458808 QKB458803:QKB458808 QAF458803:QAF458808 PQJ458803:PQJ458808 PGN458803:PGN458808 OWR458803:OWR458808 OMV458803:OMV458808 OCZ458803:OCZ458808 NTD458803:NTD458808 NJH458803:NJH458808 MZL458803:MZL458808 MPP458803:MPP458808 MFT458803:MFT458808 LVX458803:LVX458808 LMB458803:LMB458808 LCF458803:LCF458808 KSJ458803:KSJ458808 KIN458803:KIN458808 JYR458803:JYR458808 JOV458803:JOV458808 JEZ458803:JEZ458808 IVD458803:IVD458808 ILH458803:ILH458808 IBL458803:IBL458808 HRP458803:HRP458808 HHT458803:HHT458808 GXX458803:GXX458808 GOB458803:GOB458808 GEF458803:GEF458808 FUJ458803:FUJ458808 FKN458803:FKN458808 FAR458803:FAR458808 EQV458803:EQV458808 EGZ458803:EGZ458808 DXD458803:DXD458808 DNH458803:DNH458808 DDL458803:DDL458808 CTP458803:CTP458808 CJT458803:CJT458808 BZX458803:BZX458808 BQB458803:BQB458808 BGF458803:BGF458808 AWJ458803:AWJ458808 AMN458803:AMN458808 ACR458803:ACR458808 SV458803:SV458808 IZ458803:IZ458808 D458803:D458808 WVL393267:WVL393272 WLP393267:WLP393272 WBT393267:WBT393272 VRX393267:VRX393272 VIB393267:VIB393272 UYF393267:UYF393272 UOJ393267:UOJ393272 UEN393267:UEN393272 TUR393267:TUR393272 TKV393267:TKV393272 TAZ393267:TAZ393272 SRD393267:SRD393272 SHH393267:SHH393272 RXL393267:RXL393272 RNP393267:RNP393272 RDT393267:RDT393272 QTX393267:QTX393272 QKB393267:QKB393272 QAF393267:QAF393272 PQJ393267:PQJ393272 PGN393267:PGN393272 OWR393267:OWR393272 OMV393267:OMV393272 OCZ393267:OCZ393272 NTD393267:NTD393272 NJH393267:NJH393272 MZL393267:MZL393272 MPP393267:MPP393272 MFT393267:MFT393272 LVX393267:LVX393272 LMB393267:LMB393272 LCF393267:LCF393272 KSJ393267:KSJ393272 KIN393267:KIN393272 JYR393267:JYR393272 JOV393267:JOV393272 JEZ393267:JEZ393272 IVD393267:IVD393272 ILH393267:ILH393272 IBL393267:IBL393272 HRP393267:HRP393272 HHT393267:HHT393272 GXX393267:GXX393272 GOB393267:GOB393272 GEF393267:GEF393272 FUJ393267:FUJ393272 FKN393267:FKN393272 FAR393267:FAR393272 EQV393267:EQV393272 EGZ393267:EGZ393272 DXD393267:DXD393272 DNH393267:DNH393272 DDL393267:DDL393272 CTP393267:CTP393272 CJT393267:CJT393272 BZX393267:BZX393272 BQB393267:BQB393272 BGF393267:BGF393272 AWJ393267:AWJ393272 AMN393267:AMN393272 ACR393267:ACR393272 SV393267:SV393272 IZ393267:IZ393272 D393267:D393272 WVL327731:WVL327736 WLP327731:WLP327736 WBT327731:WBT327736 VRX327731:VRX327736 VIB327731:VIB327736 UYF327731:UYF327736 UOJ327731:UOJ327736 UEN327731:UEN327736 TUR327731:TUR327736 TKV327731:TKV327736 TAZ327731:TAZ327736 SRD327731:SRD327736 SHH327731:SHH327736 RXL327731:RXL327736 RNP327731:RNP327736 RDT327731:RDT327736 QTX327731:QTX327736 QKB327731:QKB327736 QAF327731:QAF327736 PQJ327731:PQJ327736 PGN327731:PGN327736 OWR327731:OWR327736 OMV327731:OMV327736 OCZ327731:OCZ327736 NTD327731:NTD327736 NJH327731:NJH327736 MZL327731:MZL327736 MPP327731:MPP327736 MFT327731:MFT327736 LVX327731:LVX327736 LMB327731:LMB327736 LCF327731:LCF327736 KSJ327731:KSJ327736 KIN327731:KIN327736 JYR327731:JYR327736 JOV327731:JOV327736 JEZ327731:JEZ327736 IVD327731:IVD327736 ILH327731:ILH327736 IBL327731:IBL327736 HRP327731:HRP327736 HHT327731:HHT327736 GXX327731:GXX327736 GOB327731:GOB327736 GEF327731:GEF327736 FUJ327731:FUJ327736 FKN327731:FKN327736 FAR327731:FAR327736 EQV327731:EQV327736 EGZ327731:EGZ327736 DXD327731:DXD327736 DNH327731:DNH327736 DDL327731:DDL327736 CTP327731:CTP327736 CJT327731:CJT327736 BZX327731:BZX327736 BQB327731:BQB327736 BGF327731:BGF327736 AWJ327731:AWJ327736 AMN327731:AMN327736 ACR327731:ACR327736 SV327731:SV327736 IZ327731:IZ327736 D327731:D327736 WVL262195:WVL262200 WLP262195:WLP262200 WBT262195:WBT262200 VRX262195:VRX262200 VIB262195:VIB262200 UYF262195:UYF262200 UOJ262195:UOJ262200 UEN262195:UEN262200 TUR262195:TUR262200 TKV262195:TKV262200 TAZ262195:TAZ262200 SRD262195:SRD262200 SHH262195:SHH262200 RXL262195:RXL262200 RNP262195:RNP262200 RDT262195:RDT262200 QTX262195:QTX262200 QKB262195:QKB262200 QAF262195:QAF262200 PQJ262195:PQJ262200 PGN262195:PGN262200 OWR262195:OWR262200 OMV262195:OMV262200 OCZ262195:OCZ262200 NTD262195:NTD262200 NJH262195:NJH262200 MZL262195:MZL262200 MPP262195:MPP262200 MFT262195:MFT262200 LVX262195:LVX262200 LMB262195:LMB262200 LCF262195:LCF262200 KSJ262195:KSJ262200 KIN262195:KIN262200 JYR262195:JYR262200 JOV262195:JOV262200 JEZ262195:JEZ262200 IVD262195:IVD262200 ILH262195:ILH262200 IBL262195:IBL262200 HRP262195:HRP262200 HHT262195:HHT262200 GXX262195:GXX262200 GOB262195:GOB262200 GEF262195:GEF262200 FUJ262195:FUJ262200 FKN262195:FKN262200 FAR262195:FAR262200 EQV262195:EQV262200 EGZ262195:EGZ262200 DXD262195:DXD262200 DNH262195:DNH262200 DDL262195:DDL262200 CTP262195:CTP262200 CJT262195:CJT262200 BZX262195:BZX262200 BQB262195:BQB262200 BGF262195:BGF262200 AWJ262195:AWJ262200 AMN262195:AMN262200 ACR262195:ACR262200 SV262195:SV262200 IZ262195:IZ262200 D262195:D262200 WVL196659:WVL196664 WLP196659:WLP196664 WBT196659:WBT196664 VRX196659:VRX196664 VIB196659:VIB196664 UYF196659:UYF196664 UOJ196659:UOJ196664 UEN196659:UEN196664 TUR196659:TUR196664 TKV196659:TKV196664 TAZ196659:TAZ196664 SRD196659:SRD196664 SHH196659:SHH196664 RXL196659:RXL196664 RNP196659:RNP196664 RDT196659:RDT196664 QTX196659:QTX196664 QKB196659:QKB196664 QAF196659:QAF196664 PQJ196659:PQJ196664 PGN196659:PGN196664 OWR196659:OWR196664 OMV196659:OMV196664 OCZ196659:OCZ196664 NTD196659:NTD196664 NJH196659:NJH196664 MZL196659:MZL196664 MPP196659:MPP196664 MFT196659:MFT196664 LVX196659:LVX196664 LMB196659:LMB196664 LCF196659:LCF196664 KSJ196659:KSJ196664 KIN196659:KIN196664 JYR196659:JYR196664 JOV196659:JOV196664 JEZ196659:JEZ196664 IVD196659:IVD196664 ILH196659:ILH196664 IBL196659:IBL196664 HRP196659:HRP196664 HHT196659:HHT196664 GXX196659:GXX196664 GOB196659:GOB196664 GEF196659:GEF196664 FUJ196659:FUJ196664 FKN196659:FKN196664 FAR196659:FAR196664 EQV196659:EQV196664 EGZ196659:EGZ196664 DXD196659:DXD196664 DNH196659:DNH196664 DDL196659:DDL196664 CTP196659:CTP196664 CJT196659:CJT196664 BZX196659:BZX196664 BQB196659:BQB196664 BGF196659:BGF196664 AWJ196659:AWJ196664 AMN196659:AMN196664 ACR196659:ACR196664 SV196659:SV196664 IZ196659:IZ196664 D196659:D196664 WVL131123:WVL131128 WLP131123:WLP131128 WBT131123:WBT131128 VRX131123:VRX131128 VIB131123:VIB131128 UYF131123:UYF131128 UOJ131123:UOJ131128 UEN131123:UEN131128 TUR131123:TUR131128 TKV131123:TKV131128 TAZ131123:TAZ131128 SRD131123:SRD131128 SHH131123:SHH131128 RXL131123:RXL131128 RNP131123:RNP131128 RDT131123:RDT131128 QTX131123:QTX131128 QKB131123:QKB131128 QAF131123:QAF131128 PQJ131123:PQJ131128 PGN131123:PGN131128 OWR131123:OWR131128 OMV131123:OMV131128 OCZ131123:OCZ131128 NTD131123:NTD131128 NJH131123:NJH131128 MZL131123:MZL131128 MPP131123:MPP131128 MFT131123:MFT131128 LVX131123:LVX131128 LMB131123:LMB131128 LCF131123:LCF131128 KSJ131123:KSJ131128 KIN131123:KIN131128 JYR131123:JYR131128 JOV131123:JOV131128 JEZ131123:JEZ131128 IVD131123:IVD131128 ILH131123:ILH131128 IBL131123:IBL131128 HRP131123:HRP131128 HHT131123:HHT131128 GXX131123:GXX131128 GOB131123:GOB131128 GEF131123:GEF131128 FUJ131123:FUJ131128 FKN131123:FKN131128 FAR131123:FAR131128 EQV131123:EQV131128 EGZ131123:EGZ131128 DXD131123:DXD131128 DNH131123:DNH131128 DDL131123:DDL131128 CTP131123:CTP131128 CJT131123:CJT131128 BZX131123:BZX131128 BQB131123:BQB131128 BGF131123:BGF131128 AWJ131123:AWJ131128 AMN131123:AMN131128 ACR131123:ACR131128 SV131123:SV131128 IZ131123:IZ131128 D131123:D131128 WVL65587:WVL65592 WLP65587:WLP65592 WBT65587:WBT65592 VRX65587:VRX65592 VIB65587:VIB65592 UYF65587:UYF65592 UOJ65587:UOJ65592 UEN65587:UEN65592 TUR65587:TUR65592 TKV65587:TKV65592 TAZ65587:TAZ65592 SRD65587:SRD65592 SHH65587:SHH65592 RXL65587:RXL65592 RNP65587:RNP65592 RDT65587:RDT65592 QTX65587:QTX65592 QKB65587:QKB65592 QAF65587:QAF65592 PQJ65587:PQJ65592 PGN65587:PGN65592 OWR65587:OWR65592 OMV65587:OMV65592 OCZ65587:OCZ65592 NTD65587:NTD65592 NJH65587:NJH65592 MZL65587:MZL65592 MPP65587:MPP65592 MFT65587:MFT65592 LVX65587:LVX65592 LMB65587:LMB65592 LCF65587:LCF65592 KSJ65587:KSJ65592 KIN65587:KIN65592 JYR65587:JYR65592 JOV65587:JOV65592 JEZ65587:JEZ65592 IVD65587:IVD65592 ILH65587:ILH65592 IBL65587:IBL65592 HRP65587:HRP65592 HHT65587:HHT65592 GXX65587:GXX65592 GOB65587:GOB65592 GEF65587:GEF65592 FUJ65587:FUJ65592 FKN65587:FKN65592 FAR65587:FAR65592 EQV65587:EQV65592 EGZ65587:EGZ65592 DXD65587:DXD65592 DNH65587:DNH65592 DDL65587:DDL65592 CTP65587:CTP65592 CJT65587:CJT65592 BZX65587:BZX65592 BQB65587:BQB65592 BGF65587:BGF65592 AWJ65587:AWJ65592 AMN65587:AMN65592 ACR65587:ACR65592 SV65587:SV65592 IZ65587:IZ65592 D65587:D65592 WVL983073:WVL983074 WLP983073:WLP983074 WBT983073:WBT983074 VRX983073:VRX983074 VIB983073:VIB983074 UYF983073:UYF983074 UOJ983073:UOJ983074 UEN983073:UEN983074 TUR983073:TUR983074 TKV983073:TKV983074 TAZ983073:TAZ983074 SRD983073:SRD983074 SHH983073:SHH983074 RXL983073:RXL983074 RNP983073:RNP983074 RDT983073:RDT983074 QTX983073:QTX983074 QKB983073:QKB983074 QAF983073:QAF983074 PQJ983073:PQJ983074 PGN983073:PGN983074 OWR983073:OWR983074 OMV983073:OMV983074 OCZ983073:OCZ983074 NTD983073:NTD983074 NJH983073:NJH983074 MZL983073:MZL983074 MPP983073:MPP983074 MFT983073:MFT983074 LVX983073:LVX983074 LMB983073:LMB983074 LCF983073:LCF983074 KSJ983073:KSJ983074 KIN983073:KIN983074 JYR983073:JYR983074 JOV983073:JOV983074 JEZ983073:JEZ983074 IVD983073:IVD983074 ILH983073:ILH983074 IBL983073:IBL983074 HRP983073:HRP983074 HHT983073:HHT983074 GXX983073:GXX983074 GOB983073:GOB983074 GEF983073:GEF983074 FUJ983073:FUJ983074 FKN983073:FKN983074 FAR983073:FAR983074 EQV983073:EQV983074 EGZ983073:EGZ983074 DXD983073:DXD983074 DNH983073:DNH983074 DDL983073:DDL983074 CTP983073:CTP983074 CJT983073:CJT983074 BZX983073:BZX983074 BQB983073:BQB983074 BGF983073:BGF983074 AWJ983073:AWJ983074 AMN983073:AMN983074 ACR983073:ACR983074 SV983073:SV983074 IZ983073:IZ983074 D983073:D983074 WVL917537:WVL917538 WLP917537:WLP917538 WBT917537:WBT917538 VRX917537:VRX917538 VIB917537:VIB917538 UYF917537:UYF917538 UOJ917537:UOJ917538 UEN917537:UEN917538 TUR917537:TUR917538 TKV917537:TKV917538 TAZ917537:TAZ917538 SRD917537:SRD917538 SHH917537:SHH917538 RXL917537:RXL917538 RNP917537:RNP917538 RDT917537:RDT917538 QTX917537:QTX917538 QKB917537:QKB917538 QAF917537:QAF917538 PQJ917537:PQJ917538 PGN917537:PGN917538 OWR917537:OWR917538 OMV917537:OMV917538 OCZ917537:OCZ917538 NTD917537:NTD917538 NJH917537:NJH917538 MZL917537:MZL917538 MPP917537:MPP917538 MFT917537:MFT917538 LVX917537:LVX917538 LMB917537:LMB917538 LCF917537:LCF917538 KSJ917537:KSJ917538 KIN917537:KIN917538 JYR917537:JYR917538 JOV917537:JOV917538 JEZ917537:JEZ917538 IVD917537:IVD917538 ILH917537:ILH917538 IBL917537:IBL917538 HRP917537:HRP917538 HHT917537:HHT917538 GXX917537:GXX917538 GOB917537:GOB917538 GEF917537:GEF917538 FUJ917537:FUJ917538 FKN917537:FKN917538 FAR917537:FAR917538 EQV917537:EQV917538 EGZ917537:EGZ917538 DXD917537:DXD917538 DNH917537:DNH917538 DDL917537:DDL917538 CTP917537:CTP917538 CJT917537:CJT917538 BZX917537:BZX917538 BQB917537:BQB917538 BGF917537:BGF917538 AWJ917537:AWJ917538 AMN917537:AMN917538 ACR917537:ACR917538 SV917537:SV917538 IZ917537:IZ917538 D917537:D917538 WVL852001:WVL852002 WLP852001:WLP852002 WBT852001:WBT852002 VRX852001:VRX852002 VIB852001:VIB852002 UYF852001:UYF852002 UOJ852001:UOJ852002 UEN852001:UEN852002 TUR852001:TUR852002 TKV852001:TKV852002 TAZ852001:TAZ852002 SRD852001:SRD852002 SHH852001:SHH852002 RXL852001:RXL852002 RNP852001:RNP852002 RDT852001:RDT852002 QTX852001:QTX852002 QKB852001:QKB852002 QAF852001:QAF852002 PQJ852001:PQJ852002 PGN852001:PGN852002 OWR852001:OWR852002 OMV852001:OMV852002 OCZ852001:OCZ852002 NTD852001:NTD852002 NJH852001:NJH852002 MZL852001:MZL852002 MPP852001:MPP852002 MFT852001:MFT852002 LVX852001:LVX852002 LMB852001:LMB852002 LCF852001:LCF852002 KSJ852001:KSJ852002 KIN852001:KIN852002 JYR852001:JYR852002 JOV852001:JOV852002 JEZ852001:JEZ852002 IVD852001:IVD852002 ILH852001:ILH852002 IBL852001:IBL852002 HRP852001:HRP852002 HHT852001:HHT852002 GXX852001:GXX852002 GOB852001:GOB852002 GEF852001:GEF852002 FUJ852001:FUJ852002 FKN852001:FKN852002 FAR852001:FAR852002 EQV852001:EQV852002 EGZ852001:EGZ852002 DXD852001:DXD852002 DNH852001:DNH852002 DDL852001:DDL852002 CTP852001:CTP852002 CJT852001:CJT852002 BZX852001:BZX852002 BQB852001:BQB852002 BGF852001:BGF852002 AWJ852001:AWJ852002 AMN852001:AMN852002 ACR852001:ACR852002 SV852001:SV852002 IZ852001:IZ852002 D852001:D852002 WVL786465:WVL786466 WLP786465:WLP786466 WBT786465:WBT786466 VRX786465:VRX786466 VIB786465:VIB786466 UYF786465:UYF786466 UOJ786465:UOJ786466 UEN786465:UEN786466 TUR786465:TUR786466 TKV786465:TKV786466 TAZ786465:TAZ786466 SRD786465:SRD786466 SHH786465:SHH786466 RXL786465:RXL786466 RNP786465:RNP786466 RDT786465:RDT786466 QTX786465:QTX786466 QKB786465:QKB786466 QAF786465:QAF786466 PQJ786465:PQJ786466 PGN786465:PGN786466 OWR786465:OWR786466 OMV786465:OMV786466 OCZ786465:OCZ786466 NTD786465:NTD786466 NJH786465:NJH786466 MZL786465:MZL786466 MPP786465:MPP786466 MFT786465:MFT786466 LVX786465:LVX786466 LMB786465:LMB786466 LCF786465:LCF786466 KSJ786465:KSJ786466 KIN786465:KIN786466 JYR786465:JYR786466 JOV786465:JOV786466 JEZ786465:JEZ786466 IVD786465:IVD786466 ILH786465:ILH786466 IBL786465:IBL786466 HRP786465:HRP786466 HHT786465:HHT786466 GXX786465:GXX786466 GOB786465:GOB786466 GEF786465:GEF786466 FUJ786465:FUJ786466 FKN786465:FKN786466 FAR786465:FAR786466 EQV786465:EQV786466 EGZ786465:EGZ786466 DXD786465:DXD786466 DNH786465:DNH786466 DDL786465:DDL786466 CTP786465:CTP786466 CJT786465:CJT786466 BZX786465:BZX786466 BQB786465:BQB786466 BGF786465:BGF786466 AWJ786465:AWJ786466 AMN786465:AMN786466 ACR786465:ACR786466 SV786465:SV786466 IZ786465:IZ786466 D786465:D786466 WVL720929:WVL720930 WLP720929:WLP720930 WBT720929:WBT720930 VRX720929:VRX720930 VIB720929:VIB720930 UYF720929:UYF720930 UOJ720929:UOJ720930 UEN720929:UEN720930 TUR720929:TUR720930 TKV720929:TKV720930 TAZ720929:TAZ720930 SRD720929:SRD720930 SHH720929:SHH720930 RXL720929:RXL720930 RNP720929:RNP720930 RDT720929:RDT720930 QTX720929:QTX720930 QKB720929:QKB720930 QAF720929:QAF720930 PQJ720929:PQJ720930 PGN720929:PGN720930 OWR720929:OWR720930 OMV720929:OMV720930 OCZ720929:OCZ720930 NTD720929:NTD720930 NJH720929:NJH720930 MZL720929:MZL720930 MPP720929:MPP720930 MFT720929:MFT720930 LVX720929:LVX720930 LMB720929:LMB720930 LCF720929:LCF720930 KSJ720929:KSJ720930 KIN720929:KIN720930 JYR720929:JYR720930 JOV720929:JOV720930 JEZ720929:JEZ720930 IVD720929:IVD720930 ILH720929:ILH720930 IBL720929:IBL720930 HRP720929:HRP720930 HHT720929:HHT720930 GXX720929:GXX720930 GOB720929:GOB720930 GEF720929:GEF720930 FUJ720929:FUJ720930 FKN720929:FKN720930 FAR720929:FAR720930 EQV720929:EQV720930 EGZ720929:EGZ720930 DXD720929:DXD720930 DNH720929:DNH720930 DDL720929:DDL720930 CTP720929:CTP720930 CJT720929:CJT720930 BZX720929:BZX720930 BQB720929:BQB720930 BGF720929:BGF720930 AWJ720929:AWJ720930 AMN720929:AMN720930 ACR720929:ACR720930 SV720929:SV720930 IZ720929:IZ720930 D720929:D720930 WVL655393:WVL655394 WLP655393:WLP655394 WBT655393:WBT655394 VRX655393:VRX655394 VIB655393:VIB655394 UYF655393:UYF655394 UOJ655393:UOJ655394 UEN655393:UEN655394 TUR655393:TUR655394 TKV655393:TKV655394 TAZ655393:TAZ655394 SRD655393:SRD655394 SHH655393:SHH655394 RXL655393:RXL655394 RNP655393:RNP655394 RDT655393:RDT655394 QTX655393:QTX655394 QKB655393:QKB655394 QAF655393:QAF655394 PQJ655393:PQJ655394 PGN655393:PGN655394 OWR655393:OWR655394 OMV655393:OMV655394 OCZ655393:OCZ655394 NTD655393:NTD655394 NJH655393:NJH655394 MZL655393:MZL655394 MPP655393:MPP655394 MFT655393:MFT655394 LVX655393:LVX655394 LMB655393:LMB655394 LCF655393:LCF655394 KSJ655393:KSJ655394 KIN655393:KIN655394 JYR655393:JYR655394 JOV655393:JOV655394 JEZ655393:JEZ655394 IVD655393:IVD655394 ILH655393:ILH655394 IBL655393:IBL655394 HRP655393:HRP655394 HHT655393:HHT655394 GXX655393:GXX655394 GOB655393:GOB655394 GEF655393:GEF655394 FUJ655393:FUJ655394 FKN655393:FKN655394 FAR655393:FAR655394 EQV655393:EQV655394 EGZ655393:EGZ655394 DXD655393:DXD655394 DNH655393:DNH655394 DDL655393:DDL655394 CTP655393:CTP655394 CJT655393:CJT655394 BZX655393:BZX655394 BQB655393:BQB655394 BGF655393:BGF655394 AWJ655393:AWJ655394 AMN655393:AMN655394 ACR655393:ACR655394 SV655393:SV655394 IZ655393:IZ655394 D655393:D655394 WVL589857:WVL589858 WLP589857:WLP589858 WBT589857:WBT589858 VRX589857:VRX589858 VIB589857:VIB589858 UYF589857:UYF589858 UOJ589857:UOJ589858 UEN589857:UEN589858 TUR589857:TUR589858 TKV589857:TKV589858 TAZ589857:TAZ589858 SRD589857:SRD589858 SHH589857:SHH589858 RXL589857:RXL589858 RNP589857:RNP589858 RDT589857:RDT589858 QTX589857:QTX589858 QKB589857:QKB589858 QAF589857:QAF589858 PQJ589857:PQJ589858 PGN589857:PGN589858 OWR589857:OWR589858 OMV589857:OMV589858 OCZ589857:OCZ589858 NTD589857:NTD589858 NJH589857:NJH589858 MZL589857:MZL589858 MPP589857:MPP589858 MFT589857:MFT589858 LVX589857:LVX589858 LMB589857:LMB589858 LCF589857:LCF589858 KSJ589857:KSJ589858 KIN589857:KIN589858 JYR589857:JYR589858 JOV589857:JOV589858 JEZ589857:JEZ589858 IVD589857:IVD589858 ILH589857:ILH589858 IBL589857:IBL589858 HRP589857:HRP589858 HHT589857:HHT589858 GXX589857:GXX589858 GOB589857:GOB589858 GEF589857:GEF589858 FUJ589857:FUJ589858 FKN589857:FKN589858 FAR589857:FAR589858 EQV589857:EQV589858 EGZ589857:EGZ589858 DXD589857:DXD589858 DNH589857:DNH589858 DDL589857:DDL589858 CTP589857:CTP589858 CJT589857:CJT589858 BZX589857:BZX589858 BQB589857:BQB589858 BGF589857:BGF589858 AWJ589857:AWJ589858 AMN589857:AMN589858 ACR589857:ACR589858 SV589857:SV589858 IZ589857:IZ589858 D589857:D589858 WVL524321:WVL524322 WLP524321:WLP524322 WBT524321:WBT524322 VRX524321:VRX524322 VIB524321:VIB524322 UYF524321:UYF524322 UOJ524321:UOJ524322 UEN524321:UEN524322 TUR524321:TUR524322 TKV524321:TKV524322 TAZ524321:TAZ524322 SRD524321:SRD524322 SHH524321:SHH524322 RXL524321:RXL524322 RNP524321:RNP524322 RDT524321:RDT524322 QTX524321:QTX524322 QKB524321:QKB524322 QAF524321:QAF524322 PQJ524321:PQJ524322 PGN524321:PGN524322 OWR524321:OWR524322 OMV524321:OMV524322 OCZ524321:OCZ524322 NTD524321:NTD524322 NJH524321:NJH524322 MZL524321:MZL524322 MPP524321:MPP524322 MFT524321:MFT524322 LVX524321:LVX524322 LMB524321:LMB524322 LCF524321:LCF524322 KSJ524321:KSJ524322 KIN524321:KIN524322 JYR524321:JYR524322 JOV524321:JOV524322 JEZ524321:JEZ524322 IVD524321:IVD524322 ILH524321:ILH524322 IBL524321:IBL524322 HRP524321:HRP524322 HHT524321:HHT524322 GXX524321:GXX524322 GOB524321:GOB524322 GEF524321:GEF524322 FUJ524321:FUJ524322 FKN524321:FKN524322 FAR524321:FAR524322 EQV524321:EQV524322 EGZ524321:EGZ524322 DXD524321:DXD524322 DNH524321:DNH524322 DDL524321:DDL524322 CTP524321:CTP524322 CJT524321:CJT524322 BZX524321:BZX524322 BQB524321:BQB524322 BGF524321:BGF524322 AWJ524321:AWJ524322 AMN524321:AMN524322 ACR524321:ACR524322 SV524321:SV524322 IZ524321:IZ524322 D524321:D524322 WVL458785:WVL458786 WLP458785:WLP458786 WBT458785:WBT458786 VRX458785:VRX458786 VIB458785:VIB458786 UYF458785:UYF458786 UOJ458785:UOJ458786 UEN458785:UEN458786 TUR458785:TUR458786 TKV458785:TKV458786 TAZ458785:TAZ458786 SRD458785:SRD458786 SHH458785:SHH458786 RXL458785:RXL458786 RNP458785:RNP458786 RDT458785:RDT458786 QTX458785:QTX458786 QKB458785:QKB458786 QAF458785:QAF458786 PQJ458785:PQJ458786 PGN458785:PGN458786 OWR458785:OWR458786 OMV458785:OMV458786 OCZ458785:OCZ458786 NTD458785:NTD458786 NJH458785:NJH458786 MZL458785:MZL458786 MPP458785:MPP458786 MFT458785:MFT458786 LVX458785:LVX458786 LMB458785:LMB458786 LCF458785:LCF458786 KSJ458785:KSJ458786 KIN458785:KIN458786 JYR458785:JYR458786 JOV458785:JOV458786 JEZ458785:JEZ458786 IVD458785:IVD458786 ILH458785:ILH458786 IBL458785:IBL458786 HRP458785:HRP458786 HHT458785:HHT458786 GXX458785:GXX458786 GOB458785:GOB458786 GEF458785:GEF458786 FUJ458785:FUJ458786 FKN458785:FKN458786 FAR458785:FAR458786 EQV458785:EQV458786 EGZ458785:EGZ458786 DXD458785:DXD458786 DNH458785:DNH458786 DDL458785:DDL458786 CTP458785:CTP458786 CJT458785:CJT458786 BZX458785:BZX458786 BQB458785:BQB458786 BGF458785:BGF458786 AWJ458785:AWJ458786 AMN458785:AMN458786 ACR458785:ACR458786 SV458785:SV458786 IZ458785:IZ458786 D458785:D458786 WVL393249:WVL393250 WLP393249:WLP393250 WBT393249:WBT393250 VRX393249:VRX393250 VIB393249:VIB393250 UYF393249:UYF393250 UOJ393249:UOJ393250 UEN393249:UEN393250 TUR393249:TUR393250 TKV393249:TKV393250 TAZ393249:TAZ393250 SRD393249:SRD393250 SHH393249:SHH393250 RXL393249:RXL393250 RNP393249:RNP393250 RDT393249:RDT393250 QTX393249:QTX393250 QKB393249:QKB393250 QAF393249:QAF393250 PQJ393249:PQJ393250 PGN393249:PGN393250 OWR393249:OWR393250 OMV393249:OMV393250 OCZ393249:OCZ393250 NTD393249:NTD393250 NJH393249:NJH393250 MZL393249:MZL393250 MPP393249:MPP393250 MFT393249:MFT393250 LVX393249:LVX393250 LMB393249:LMB393250 LCF393249:LCF393250 KSJ393249:KSJ393250 KIN393249:KIN393250 JYR393249:JYR393250 JOV393249:JOV393250 JEZ393249:JEZ393250 IVD393249:IVD393250 ILH393249:ILH393250 IBL393249:IBL393250 HRP393249:HRP393250 HHT393249:HHT393250 GXX393249:GXX393250 GOB393249:GOB393250 GEF393249:GEF393250 FUJ393249:FUJ393250 FKN393249:FKN393250 FAR393249:FAR393250 EQV393249:EQV393250 EGZ393249:EGZ393250 DXD393249:DXD393250 DNH393249:DNH393250 DDL393249:DDL393250 CTP393249:CTP393250 CJT393249:CJT393250 BZX393249:BZX393250 BQB393249:BQB393250 BGF393249:BGF393250 AWJ393249:AWJ393250 AMN393249:AMN393250 ACR393249:ACR393250 SV393249:SV393250 IZ393249:IZ393250 D393249:D393250 WVL327713:WVL327714 WLP327713:WLP327714 WBT327713:WBT327714 VRX327713:VRX327714 VIB327713:VIB327714 UYF327713:UYF327714 UOJ327713:UOJ327714 UEN327713:UEN327714 TUR327713:TUR327714 TKV327713:TKV327714 TAZ327713:TAZ327714 SRD327713:SRD327714 SHH327713:SHH327714 RXL327713:RXL327714 RNP327713:RNP327714 RDT327713:RDT327714 QTX327713:QTX327714 QKB327713:QKB327714 QAF327713:QAF327714 PQJ327713:PQJ327714 PGN327713:PGN327714 OWR327713:OWR327714 OMV327713:OMV327714 OCZ327713:OCZ327714 NTD327713:NTD327714 NJH327713:NJH327714 MZL327713:MZL327714 MPP327713:MPP327714 MFT327713:MFT327714 LVX327713:LVX327714 LMB327713:LMB327714 LCF327713:LCF327714 KSJ327713:KSJ327714 KIN327713:KIN327714 JYR327713:JYR327714 JOV327713:JOV327714 JEZ327713:JEZ327714 IVD327713:IVD327714 ILH327713:ILH327714 IBL327713:IBL327714 HRP327713:HRP327714 HHT327713:HHT327714 GXX327713:GXX327714 GOB327713:GOB327714 GEF327713:GEF327714 FUJ327713:FUJ327714 FKN327713:FKN327714 FAR327713:FAR327714 EQV327713:EQV327714 EGZ327713:EGZ327714 DXD327713:DXD327714 DNH327713:DNH327714 DDL327713:DDL327714 CTP327713:CTP327714 CJT327713:CJT327714 BZX327713:BZX327714 BQB327713:BQB327714 BGF327713:BGF327714 AWJ327713:AWJ327714 AMN327713:AMN327714 ACR327713:ACR327714 SV327713:SV327714 IZ327713:IZ327714 D327713:D327714 WVL262177:WVL262178 WLP262177:WLP262178 WBT262177:WBT262178 VRX262177:VRX262178 VIB262177:VIB262178 UYF262177:UYF262178 UOJ262177:UOJ262178 UEN262177:UEN262178 TUR262177:TUR262178 TKV262177:TKV262178 TAZ262177:TAZ262178 SRD262177:SRD262178 SHH262177:SHH262178 RXL262177:RXL262178 RNP262177:RNP262178 RDT262177:RDT262178 QTX262177:QTX262178 QKB262177:QKB262178 QAF262177:QAF262178 PQJ262177:PQJ262178 PGN262177:PGN262178 OWR262177:OWR262178 OMV262177:OMV262178 OCZ262177:OCZ262178 NTD262177:NTD262178 NJH262177:NJH262178 MZL262177:MZL262178 MPP262177:MPP262178 MFT262177:MFT262178 LVX262177:LVX262178 LMB262177:LMB262178 LCF262177:LCF262178 KSJ262177:KSJ262178 KIN262177:KIN262178 JYR262177:JYR262178 JOV262177:JOV262178 JEZ262177:JEZ262178 IVD262177:IVD262178 ILH262177:ILH262178 IBL262177:IBL262178 HRP262177:HRP262178 HHT262177:HHT262178 GXX262177:GXX262178 GOB262177:GOB262178 GEF262177:GEF262178 FUJ262177:FUJ262178 FKN262177:FKN262178 FAR262177:FAR262178 EQV262177:EQV262178 EGZ262177:EGZ262178 DXD262177:DXD262178 DNH262177:DNH262178 DDL262177:DDL262178 CTP262177:CTP262178 CJT262177:CJT262178 BZX262177:BZX262178 BQB262177:BQB262178 BGF262177:BGF262178 AWJ262177:AWJ262178 AMN262177:AMN262178 ACR262177:ACR262178 SV262177:SV262178 IZ262177:IZ262178 D262177:D262178 WVL196641:WVL196642 WLP196641:WLP196642 WBT196641:WBT196642 VRX196641:VRX196642 VIB196641:VIB196642 UYF196641:UYF196642 UOJ196641:UOJ196642 UEN196641:UEN196642 TUR196641:TUR196642 TKV196641:TKV196642 TAZ196641:TAZ196642 SRD196641:SRD196642 SHH196641:SHH196642 RXL196641:RXL196642 RNP196641:RNP196642 RDT196641:RDT196642 QTX196641:QTX196642 QKB196641:QKB196642 QAF196641:QAF196642 PQJ196641:PQJ196642 PGN196641:PGN196642 OWR196641:OWR196642 OMV196641:OMV196642 OCZ196641:OCZ196642 NTD196641:NTD196642 NJH196641:NJH196642 MZL196641:MZL196642 MPP196641:MPP196642 MFT196641:MFT196642 LVX196641:LVX196642 LMB196641:LMB196642 LCF196641:LCF196642 KSJ196641:KSJ196642 KIN196641:KIN196642 JYR196641:JYR196642 JOV196641:JOV196642 JEZ196641:JEZ196642 IVD196641:IVD196642 ILH196641:ILH196642 IBL196641:IBL196642 HRP196641:HRP196642 HHT196641:HHT196642 GXX196641:GXX196642 GOB196641:GOB196642 GEF196641:GEF196642 FUJ196641:FUJ196642 FKN196641:FKN196642 FAR196641:FAR196642 EQV196641:EQV196642 EGZ196641:EGZ196642 DXD196641:DXD196642 DNH196641:DNH196642 DDL196641:DDL196642 CTP196641:CTP196642 CJT196641:CJT196642 BZX196641:BZX196642 BQB196641:BQB196642 BGF196641:BGF196642 AWJ196641:AWJ196642 AMN196641:AMN196642 ACR196641:ACR196642 SV196641:SV196642 IZ196641:IZ196642 D196641:D196642 WVL131105:WVL131106 WLP131105:WLP131106 WBT131105:WBT131106 VRX131105:VRX131106 VIB131105:VIB131106 UYF131105:UYF131106 UOJ131105:UOJ131106 UEN131105:UEN131106 TUR131105:TUR131106 TKV131105:TKV131106 TAZ131105:TAZ131106 SRD131105:SRD131106 SHH131105:SHH131106 RXL131105:RXL131106 RNP131105:RNP131106 RDT131105:RDT131106 QTX131105:QTX131106 QKB131105:QKB131106 QAF131105:QAF131106 PQJ131105:PQJ131106 PGN131105:PGN131106 OWR131105:OWR131106 OMV131105:OMV131106 OCZ131105:OCZ131106 NTD131105:NTD131106 NJH131105:NJH131106 MZL131105:MZL131106 MPP131105:MPP131106 MFT131105:MFT131106 LVX131105:LVX131106 LMB131105:LMB131106 LCF131105:LCF131106 KSJ131105:KSJ131106 KIN131105:KIN131106 JYR131105:JYR131106 JOV131105:JOV131106 JEZ131105:JEZ131106 IVD131105:IVD131106 ILH131105:ILH131106 IBL131105:IBL131106 HRP131105:HRP131106 HHT131105:HHT131106 GXX131105:GXX131106 GOB131105:GOB131106 GEF131105:GEF131106 FUJ131105:FUJ131106 FKN131105:FKN131106 FAR131105:FAR131106 EQV131105:EQV131106 EGZ131105:EGZ131106 DXD131105:DXD131106 DNH131105:DNH131106 DDL131105:DDL131106 CTP131105:CTP131106 CJT131105:CJT131106 BZX131105:BZX131106 BQB131105:BQB131106 BGF131105:BGF131106 AWJ131105:AWJ131106 AMN131105:AMN131106 ACR131105:ACR131106 SV131105:SV131106 IZ131105:IZ131106 D131105:D131106 WVL65569:WVL65570 WLP65569:WLP65570 WBT65569:WBT65570 VRX65569:VRX65570 VIB65569:VIB65570 UYF65569:UYF65570 UOJ65569:UOJ65570 UEN65569:UEN65570 TUR65569:TUR65570 TKV65569:TKV65570 TAZ65569:TAZ65570 SRD65569:SRD65570 SHH65569:SHH65570 RXL65569:RXL65570 RNP65569:RNP65570 RDT65569:RDT65570 QTX65569:QTX65570 QKB65569:QKB65570 QAF65569:QAF65570 PQJ65569:PQJ65570 PGN65569:PGN65570 OWR65569:OWR65570 OMV65569:OMV65570 OCZ65569:OCZ65570 NTD65569:NTD65570 NJH65569:NJH65570 MZL65569:MZL65570 MPP65569:MPP65570 MFT65569:MFT65570 LVX65569:LVX65570 LMB65569:LMB65570 LCF65569:LCF65570 KSJ65569:KSJ65570 KIN65569:KIN65570 JYR65569:JYR65570 JOV65569:JOV65570 JEZ65569:JEZ65570 IVD65569:IVD65570 ILH65569:ILH65570 IBL65569:IBL65570 HRP65569:HRP65570 HHT65569:HHT65570 GXX65569:GXX65570 GOB65569:GOB65570 GEF65569:GEF65570 FUJ65569:FUJ65570 FKN65569:FKN65570 FAR65569:FAR65570 EQV65569:EQV65570 EGZ65569:EGZ65570 DXD65569:DXD65570 DNH65569:DNH65570 DDL65569:DDL65570 CTP65569:CTP65570 CJT65569:CJT65570 BZX65569:BZX65570 BQB65569:BQB65570 BGF65569:BGF65570 AWJ65569:AWJ65570 AMN65569:AMN65570 ACR65569:ACR65570 SV65569:SV65570 IZ65569:IZ65570 D65569:D65570 WVL983099:WVL983119 WLP983099:WLP983119 WBT983099:WBT983119 VRX983099:VRX983119 VIB983099:VIB983119 UYF983099:UYF983119 UOJ983099:UOJ983119 UEN983099:UEN983119 TUR983099:TUR983119 TKV983099:TKV983119 TAZ983099:TAZ983119 SRD983099:SRD983119 SHH983099:SHH983119 RXL983099:RXL983119 RNP983099:RNP983119 RDT983099:RDT983119 QTX983099:QTX983119 QKB983099:QKB983119 QAF983099:QAF983119 PQJ983099:PQJ983119 PGN983099:PGN983119 OWR983099:OWR983119 OMV983099:OMV983119 OCZ983099:OCZ983119 NTD983099:NTD983119 NJH983099:NJH983119 MZL983099:MZL983119 MPP983099:MPP983119 MFT983099:MFT983119 LVX983099:LVX983119 LMB983099:LMB983119 LCF983099:LCF983119 KSJ983099:KSJ983119 KIN983099:KIN983119 JYR983099:JYR983119 JOV983099:JOV983119 JEZ983099:JEZ983119 IVD983099:IVD983119 ILH983099:ILH983119 IBL983099:IBL983119 HRP983099:HRP983119 HHT983099:HHT983119 GXX983099:GXX983119 GOB983099:GOB983119 GEF983099:GEF983119 FUJ983099:FUJ983119 FKN983099:FKN983119 FAR983099:FAR983119 EQV983099:EQV983119 EGZ983099:EGZ983119 DXD983099:DXD983119 DNH983099:DNH983119 DDL983099:DDL983119 CTP983099:CTP983119 CJT983099:CJT983119 BZX983099:BZX983119 BQB983099:BQB983119 BGF983099:BGF983119 AWJ983099:AWJ983119 AMN983099:AMN983119 ACR983099:ACR983119 SV983099:SV983119 IZ983099:IZ983119 D983099:D983119 WVL917563:WVL917583 WLP917563:WLP917583 WBT917563:WBT917583 VRX917563:VRX917583 VIB917563:VIB917583 UYF917563:UYF917583 UOJ917563:UOJ917583 UEN917563:UEN917583 TUR917563:TUR917583 TKV917563:TKV917583 TAZ917563:TAZ917583 SRD917563:SRD917583 SHH917563:SHH917583 RXL917563:RXL917583 RNP917563:RNP917583 RDT917563:RDT917583 QTX917563:QTX917583 QKB917563:QKB917583 QAF917563:QAF917583 PQJ917563:PQJ917583 PGN917563:PGN917583 OWR917563:OWR917583 OMV917563:OMV917583 OCZ917563:OCZ917583 NTD917563:NTD917583 NJH917563:NJH917583 MZL917563:MZL917583 MPP917563:MPP917583 MFT917563:MFT917583 LVX917563:LVX917583 LMB917563:LMB917583 LCF917563:LCF917583 KSJ917563:KSJ917583 KIN917563:KIN917583 JYR917563:JYR917583 JOV917563:JOV917583 JEZ917563:JEZ917583 IVD917563:IVD917583 ILH917563:ILH917583 IBL917563:IBL917583 HRP917563:HRP917583 HHT917563:HHT917583 GXX917563:GXX917583 GOB917563:GOB917583 GEF917563:GEF917583 FUJ917563:FUJ917583 FKN917563:FKN917583 FAR917563:FAR917583 EQV917563:EQV917583 EGZ917563:EGZ917583 DXD917563:DXD917583 DNH917563:DNH917583 DDL917563:DDL917583 CTP917563:CTP917583 CJT917563:CJT917583 BZX917563:BZX917583 BQB917563:BQB917583 BGF917563:BGF917583 AWJ917563:AWJ917583 AMN917563:AMN917583 ACR917563:ACR917583 SV917563:SV917583 IZ917563:IZ917583 D917563:D917583 WVL852027:WVL852047 WLP852027:WLP852047 WBT852027:WBT852047 VRX852027:VRX852047 VIB852027:VIB852047 UYF852027:UYF852047 UOJ852027:UOJ852047 UEN852027:UEN852047 TUR852027:TUR852047 TKV852027:TKV852047 TAZ852027:TAZ852047 SRD852027:SRD852047 SHH852027:SHH852047 RXL852027:RXL852047 RNP852027:RNP852047 RDT852027:RDT852047 QTX852027:QTX852047 QKB852027:QKB852047 QAF852027:QAF852047 PQJ852027:PQJ852047 PGN852027:PGN852047 OWR852027:OWR852047 OMV852027:OMV852047 OCZ852027:OCZ852047 NTD852027:NTD852047 NJH852027:NJH852047 MZL852027:MZL852047 MPP852027:MPP852047 MFT852027:MFT852047 LVX852027:LVX852047 LMB852027:LMB852047 LCF852027:LCF852047 KSJ852027:KSJ852047 KIN852027:KIN852047 JYR852027:JYR852047 JOV852027:JOV852047 JEZ852027:JEZ852047 IVD852027:IVD852047 ILH852027:ILH852047 IBL852027:IBL852047 HRP852027:HRP852047 HHT852027:HHT852047 GXX852027:GXX852047 GOB852027:GOB852047 GEF852027:GEF852047 FUJ852027:FUJ852047 FKN852027:FKN852047 FAR852027:FAR852047 EQV852027:EQV852047 EGZ852027:EGZ852047 DXD852027:DXD852047 DNH852027:DNH852047 DDL852027:DDL852047 CTP852027:CTP852047 CJT852027:CJT852047 BZX852027:BZX852047 BQB852027:BQB852047 BGF852027:BGF852047 AWJ852027:AWJ852047 AMN852027:AMN852047 ACR852027:ACR852047 SV852027:SV852047 IZ852027:IZ852047 D852027:D852047 WVL786491:WVL786511 WLP786491:WLP786511 WBT786491:WBT786511 VRX786491:VRX786511 VIB786491:VIB786511 UYF786491:UYF786511 UOJ786491:UOJ786511 UEN786491:UEN786511 TUR786491:TUR786511 TKV786491:TKV786511 TAZ786491:TAZ786511 SRD786491:SRD786511 SHH786491:SHH786511 RXL786491:RXL786511 RNP786491:RNP786511 RDT786491:RDT786511 QTX786491:QTX786511 QKB786491:QKB786511 QAF786491:QAF786511 PQJ786491:PQJ786511 PGN786491:PGN786511 OWR786491:OWR786511 OMV786491:OMV786511 OCZ786491:OCZ786511 NTD786491:NTD786511 NJH786491:NJH786511 MZL786491:MZL786511 MPP786491:MPP786511 MFT786491:MFT786511 LVX786491:LVX786511 LMB786491:LMB786511 LCF786491:LCF786511 KSJ786491:KSJ786511 KIN786491:KIN786511 JYR786491:JYR786511 JOV786491:JOV786511 JEZ786491:JEZ786511 IVD786491:IVD786511 ILH786491:ILH786511 IBL786491:IBL786511 HRP786491:HRP786511 HHT786491:HHT786511 GXX786491:GXX786511 GOB786491:GOB786511 GEF786491:GEF786511 FUJ786491:FUJ786511 FKN786491:FKN786511 FAR786491:FAR786511 EQV786491:EQV786511 EGZ786491:EGZ786511 DXD786491:DXD786511 DNH786491:DNH786511 DDL786491:DDL786511 CTP786491:CTP786511 CJT786491:CJT786511 BZX786491:BZX786511 BQB786491:BQB786511 BGF786491:BGF786511 AWJ786491:AWJ786511 AMN786491:AMN786511 ACR786491:ACR786511 SV786491:SV786511 IZ786491:IZ786511 D786491:D786511 WVL720955:WVL720975 WLP720955:WLP720975 WBT720955:WBT720975 VRX720955:VRX720975 VIB720955:VIB720975 UYF720955:UYF720975 UOJ720955:UOJ720975 UEN720955:UEN720975 TUR720955:TUR720975 TKV720955:TKV720975 TAZ720955:TAZ720975 SRD720955:SRD720975 SHH720955:SHH720975 RXL720955:RXL720975 RNP720955:RNP720975 RDT720955:RDT720975 QTX720955:QTX720975 QKB720955:QKB720975 QAF720955:QAF720975 PQJ720955:PQJ720975 PGN720955:PGN720975 OWR720955:OWR720975 OMV720955:OMV720975 OCZ720955:OCZ720975 NTD720955:NTD720975 NJH720955:NJH720975 MZL720955:MZL720975 MPP720955:MPP720975 MFT720955:MFT720975 LVX720955:LVX720975 LMB720955:LMB720975 LCF720955:LCF720975 KSJ720955:KSJ720975 KIN720955:KIN720975 JYR720955:JYR720975 JOV720955:JOV720975 JEZ720955:JEZ720975 IVD720955:IVD720975 ILH720955:ILH720975 IBL720955:IBL720975 HRP720955:HRP720975 HHT720955:HHT720975 GXX720955:GXX720975 GOB720955:GOB720975 GEF720955:GEF720975 FUJ720955:FUJ720975 FKN720955:FKN720975 FAR720955:FAR720975 EQV720955:EQV720975 EGZ720955:EGZ720975 DXD720955:DXD720975 DNH720955:DNH720975 DDL720955:DDL720975 CTP720955:CTP720975 CJT720955:CJT720975 BZX720955:BZX720975 BQB720955:BQB720975 BGF720955:BGF720975 AWJ720955:AWJ720975 AMN720955:AMN720975 ACR720955:ACR720975 SV720955:SV720975 IZ720955:IZ720975 D720955:D720975 WVL655419:WVL655439 WLP655419:WLP655439 WBT655419:WBT655439 VRX655419:VRX655439 VIB655419:VIB655439 UYF655419:UYF655439 UOJ655419:UOJ655439 UEN655419:UEN655439 TUR655419:TUR655439 TKV655419:TKV655439 TAZ655419:TAZ655439 SRD655419:SRD655439 SHH655419:SHH655439 RXL655419:RXL655439 RNP655419:RNP655439 RDT655419:RDT655439 QTX655419:QTX655439 QKB655419:QKB655439 QAF655419:QAF655439 PQJ655419:PQJ655439 PGN655419:PGN655439 OWR655419:OWR655439 OMV655419:OMV655439 OCZ655419:OCZ655439 NTD655419:NTD655439 NJH655419:NJH655439 MZL655419:MZL655439 MPP655419:MPP655439 MFT655419:MFT655439 LVX655419:LVX655439 LMB655419:LMB655439 LCF655419:LCF655439 KSJ655419:KSJ655439 KIN655419:KIN655439 JYR655419:JYR655439 JOV655419:JOV655439 JEZ655419:JEZ655439 IVD655419:IVD655439 ILH655419:ILH655439 IBL655419:IBL655439 HRP655419:HRP655439 HHT655419:HHT655439 GXX655419:GXX655439 GOB655419:GOB655439 GEF655419:GEF655439 FUJ655419:FUJ655439 FKN655419:FKN655439 FAR655419:FAR655439 EQV655419:EQV655439 EGZ655419:EGZ655439 DXD655419:DXD655439 DNH655419:DNH655439 DDL655419:DDL655439 CTP655419:CTP655439 CJT655419:CJT655439 BZX655419:BZX655439 BQB655419:BQB655439 BGF655419:BGF655439 AWJ655419:AWJ655439 AMN655419:AMN655439 ACR655419:ACR655439 SV655419:SV655439 IZ655419:IZ655439 D655419:D655439 WVL589883:WVL589903 WLP589883:WLP589903 WBT589883:WBT589903 VRX589883:VRX589903 VIB589883:VIB589903 UYF589883:UYF589903 UOJ589883:UOJ589903 UEN589883:UEN589903 TUR589883:TUR589903 TKV589883:TKV589903 TAZ589883:TAZ589903 SRD589883:SRD589903 SHH589883:SHH589903 RXL589883:RXL589903 RNP589883:RNP589903 RDT589883:RDT589903 QTX589883:QTX589903 QKB589883:QKB589903 QAF589883:QAF589903 PQJ589883:PQJ589903 PGN589883:PGN589903 OWR589883:OWR589903 OMV589883:OMV589903 OCZ589883:OCZ589903 NTD589883:NTD589903 NJH589883:NJH589903 MZL589883:MZL589903 MPP589883:MPP589903 MFT589883:MFT589903 LVX589883:LVX589903 LMB589883:LMB589903 LCF589883:LCF589903 KSJ589883:KSJ589903 KIN589883:KIN589903 JYR589883:JYR589903 JOV589883:JOV589903 JEZ589883:JEZ589903 IVD589883:IVD589903 ILH589883:ILH589903 IBL589883:IBL589903 HRP589883:HRP589903 HHT589883:HHT589903 GXX589883:GXX589903 GOB589883:GOB589903 GEF589883:GEF589903 FUJ589883:FUJ589903 FKN589883:FKN589903 FAR589883:FAR589903 EQV589883:EQV589903 EGZ589883:EGZ589903 DXD589883:DXD589903 DNH589883:DNH589903 DDL589883:DDL589903 CTP589883:CTP589903 CJT589883:CJT589903 BZX589883:BZX589903 BQB589883:BQB589903 BGF589883:BGF589903 AWJ589883:AWJ589903 AMN589883:AMN589903 ACR589883:ACR589903 SV589883:SV589903 IZ589883:IZ589903 D589883:D589903 WVL524347:WVL524367 WLP524347:WLP524367 WBT524347:WBT524367 VRX524347:VRX524367 VIB524347:VIB524367 UYF524347:UYF524367 UOJ524347:UOJ524367 UEN524347:UEN524367 TUR524347:TUR524367 TKV524347:TKV524367 TAZ524347:TAZ524367 SRD524347:SRD524367 SHH524347:SHH524367 RXL524347:RXL524367 RNP524347:RNP524367 RDT524347:RDT524367 QTX524347:QTX524367 QKB524347:QKB524367 QAF524347:QAF524367 PQJ524347:PQJ524367 PGN524347:PGN524367 OWR524347:OWR524367 OMV524347:OMV524367 OCZ524347:OCZ524367 NTD524347:NTD524367 NJH524347:NJH524367 MZL524347:MZL524367 MPP524347:MPP524367 MFT524347:MFT524367 LVX524347:LVX524367 LMB524347:LMB524367 LCF524347:LCF524367 KSJ524347:KSJ524367 KIN524347:KIN524367 JYR524347:JYR524367 JOV524347:JOV524367 JEZ524347:JEZ524367 IVD524347:IVD524367 ILH524347:ILH524367 IBL524347:IBL524367 HRP524347:HRP524367 HHT524347:HHT524367 GXX524347:GXX524367 GOB524347:GOB524367 GEF524347:GEF524367 FUJ524347:FUJ524367 FKN524347:FKN524367 FAR524347:FAR524367 EQV524347:EQV524367 EGZ524347:EGZ524367 DXD524347:DXD524367 DNH524347:DNH524367 DDL524347:DDL524367 CTP524347:CTP524367 CJT524347:CJT524367 BZX524347:BZX524367 BQB524347:BQB524367 BGF524347:BGF524367 AWJ524347:AWJ524367 AMN524347:AMN524367 ACR524347:ACR524367 SV524347:SV524367 IZ524347:IZ524367 D524347:D524367 WVL458811:WVL458831 WLP458811:WLP458831 WBT458811:WBT458831 VRX458811:VRX458831 VIB458811:VIB458831 UYF458811:UYF458831 UOJ458811:UOJ458831 UEN458811:UEN458831 TUR458811:TUR458831 TKV458811:TKV458831 TAZ458811:TAZ458831 SRD458811:SRD458831 SHH458811:SHH458831 RXL458811:RXL458831 RNP458811:RNP458831 RDT458811:RDT458831 QTX458811:QTX458831 QKB458811:QKB458831 QAF458811:QAF458831 PQJ458811:PQJ458831 PGN458811:PGN458831 OWR458811:OWR458831 OMV458811:OMV458831 OCZ458811:OCZ458831 NTD458811:NTD458831 NJH458811:NJH458831 MZL458811:MZL458831 MPP458811:MPP458831 MFT458811:MFT458831 LVX458811:LVX458831 LMB458811:LMB458831 LCF458811:LCF458831 KSJ458811:KSJ458831 KIN458811:KIN458831 JYR458811:JYR458831 JOV458811:JOV458831 JEZ458811:JEZ458831 IVD458811:IVD458831 ILH458811:ILH458831 IBL458811:IBL458831 HRP458811:HRP458831 HHT458811:HHT458831 GXX458811:GXX458831 GOB458811:GOB458831 GEF458811:GEF458831 FUJ458811:FUJ458831 FKN458811:FKN458831 FAR458811:FAR458831 EQV458811:EQV458831 EGZ458811:EGZ458831 DXD458811:DXD458831 DNH458811:DNH458831 DDL458811:DDL458831 CTP458811:CTP458831 CJT458811:CJT458831 BZX458811:BZX458831 BQB458811:BQB458831 BGF458811:BGF458831 AWJ458811:AWJ458831 AMN458811:AMN458831 ACR458811:ACR458831 SV458811:SV458831 IZ458811:IZ458831 D458811:D458831 WVL393275:WVL393295 WLP393275:WLP393295 WBT393275:WBT393295 VRX393275:VRX393295 VIB393275:VIB393295 UYF393275:UYF393295 UOJ393275:UOJ393295 UEN393275:UEN393295 TUR393275:TUR393295 TKV393275:TKV393295 TAZ393275:TAZ393295 SRD393275:SRD393295 SHH393275:SHH393295 RXL393275:RXL393295 RNP393275:RNP393295 RDT393275:RDT393295 QTX393275:QTX393295 QKB393275:QKB393295 QAF393275:QAF393295 PQJ393275:PQJ393295 PGN393275:PGN393295 OWR393275:OWR393295 OMV393275:OMV393295 OCZ393275:OCZ393295 NTD393275:NTD393295 NJH393275:NJH393295 MZL393275:MZL393295 MPP393275:MPP393295 MFT393275:MFT393295 LVX393275:LVX393295 LMB393275:LMB393295 LCF393275:LCF393295 KSJ393275:KSJ393295 KIN393275:KIN393295 JYR393275:JYR393295 JOV393275:JOV393295 JEZ393275:JEZ393295 IVD393275:IVD393295 ILH393275:ILH393295 IBL393275:IBL393295 HRP393275:HRP393295 HHT393275:HHT393295 GXX393275:GXX393295 GOB393275:GOB393295 GEF393275:GEF393295 FUJ393275:FUJ393295 FKN393275:FKN393295 FAR393275:FAR393295 EQV393275:EQV393295 EGZ393275:EGZ393295 DXD393275:DXD393295 DNH393275:DNH393295 DDL393275:DDL393295 CTP393275:CTP393295 CJT393275:CJT393295 BZX393275:BZX393295 BQB393275:BQB393295 BGF393275:BGF393295 AWJ393275:AWJ393295 AMN393275:AMN393295 ACR393275:ACR393295 SV393275:SV393295 IZ393275:IZ393295 D393275:D393295 WVL327739:WVL327759 WLP327739:WLP327759 WBT327739:WBT327759 VRX327739:VRX327759 VIB327739:VIB327759 UYF327739:UYF327759 UOJ327739:UOJ327759 UEN327739:UEN327759 TUR327739:TUR327759 TKV327739:TKV327759 TAZ327739:TAZ327759 SRD327739:SRD327759 SHH327739:SHH327759 RXL327739:RXL327759 RNP327739:RNP327759 RDT327739:RDT327759 QTX327739:QTX327759 QKB327739:QKB327759 QAF327739:QAF327759 PQJ327739:PQJ327759 PGN327739:PGN327759 OWR327739:OWR327759 OMV327739:OMV327759 OCZ327739:OCZ327759 NTD327739:NTD327759 NJH327739:NJH327759 MZL327739:MZL327759 MPP327739:MPP327759 MFT327739:MFT327759 LVX327739:LVX327759 LMB327739:LMB327759 LCF327739:LCF327759 KSJ327739:KSJ327759 KIN327739:KIN327759 JYR327739:JYR327759 JOV327739:JOV327759 JEZ327739:JEZ327759 IVD327739:IVD327759 ILH327739:ILH327759 IBL327739:IBL327759 HRP327739:HRP327759 HHT327739:HHT327759 GXX327739:GXX327759 GOB327739:GOB327759 GEF327739:GEF327759 FUJ327739:FUJ327759 FKN327739:FKN327759 FAR327739:FAR327759 EQV327739:EQV327759 EGZ327739:EGZ327759 DXD327739:DXD327759 DNH327739:DNH327759 DDL327739:DDL327759 CTP327739:CTP327759 CJT327739:CJT327759 BZX327739:BZX327759 BQB327739:BQB327759 BGF327739:BGF327759 AWJ327739:AWJ327759 AMN327739:AMN327759 ACR327739:ACR327759 SV327739:SV327759 IZ327739:IZ327759 D327739:D327759 WVL262203:WVL262223 WLP262203:WLP262223 WBT262203:WBT262223 VRX262203:VRX262223 VIB262203:VIB262223 UYF262203:UYF262223 UOJ262203:UOJ262223 UEN262203:UEN262223 TUR262203:TUR262223 TKV262203:TKV262223 TAZ262203:TAZ262223 SRD262203:SRD262223 SHH262203:SHH262223 RXL262203:RXL262223 RNP262203:RNP262223 RDT262203:RDT262223 QTX262203:QTX262223 QKB262203:QKB262223 QAF262203:QAF262223 PQJ262203:PQJ262223 PGN262203:PGN262223 OWR262203:OWR262223 OMV262203:OMV262223 OCZ262203:OCZ262223 NTD262203:NTD262223 NJH262203:NJH262223 MZL262203:MZL262223 MPP262203:MPP262223 MFT262203:MFT262223 LVX262203:LVX262223 LMB262203:LMB262223 LCF262203:LCF262223 KSJ262203:KSJ262223 KIN262203:KIN262223 JYR262203:JYR262223 JOV262203:JOV262223 JEZ262203:JEZ262223 IVD262203:IVD262223 ILH262203:ILH262223 IBL262203:IBL262223 HRP262203:HRP262223 HHT262203:HHT262223 GXX262203:GXX262223 GOB262203:GOB262223 GEF262203:GEF262223 FUJ262203:FUJ262223 FKN262203:FKN262223 FAR262203:FAR262223 EQV262203:EQV262223 EGZ262203:EGZ262223 DXD262203:DXD262223 DNH262203:DNH262223 DDL262203:DDL262223 CTP262203:CTP262223 CJT262203:CJT262223 BZX262203:BZX262223 BQB262203:BQB262223 BGF262203:BGF262223 AWJ262203:AWJ262223 AMN262203:AMN262223 ACR262203:ACR262223 SV262203:SV262223 IZ262203:IZ262223 D262203:D262223 WVL196667:WVL196687 WLP196667:WLP196687 WBT196667:WBT196687 VRX196667:VRX196687 VIB196667:VIB196687 UYF196667:UYF196687 UOJ196667:UOJ196687 UEN196667:UEN196687 TUR196667:TUR196687 TKV196667:TKV196687 TAZ196667:TAZ196687 SRD196667:SRD196687 SHH196667:SHH196687 RXL196667:RXL196687 RNP196667:RNP196687 RDT196667:RDT196687 QTX196667:QTX196687 QKB196667:QKB196687 QAF196667:QAF196687 PQJ196667:PQJ196687 PGN196667:PGN196687 OWR196667:OWR196687 OMV196667:OMV196687 OCZ196667:OCZ196687 NTD196667:NTD196687 NJH196667:NJH196687 MZL196667:MZL196687 MPP196667:MPP196687 MFT196667:MFT196687 LVX196667:LVX196687 LMB196667:LMB196687 LCF196667:LCF196687 KSJ196667:KSJ196687 KIN196667:KIN196687 JYR196667:JYR196687 JOV196667:JOV196687 JEZ196667:JEZ196687 IVD196667:IVD196687 ILH196667:ILH196687 IBL196667:IBL196687 HRP196667:HRP196687 HHT196667:HHT196687 GXX196667:GXX196687 GOB196667:GOB196687 GEF196667:GEF196687 FUJ196667:FUJ196687 FKN196667:FKN196687 FAR196667:FAR196687 EQV196667:EQV196687 EGZ196667:EGZ196687 DXD196667:DXD196687 DNH196667:DNH196687 DDL196667:DDL196687 CTP196667:CTP196687 CJT196667:CJT196687 BZX196667:BZX196687 BQB196667:BQB196687 BGF196667:BGF196687 AWJ196667:AWJ196687 AMN196667:AMN196687 ACR196667:ACR196687 SV196667:SV196687 IZ196667:IZ196687 D196667:D196687 WVL131131:WVL131151 WLP131131:WLP131151 WBT131131:WBT131151 VRX131131:VRX131151 VIB131131:VIB131151 UYF131131:UYF131151 UOJ131131:UOJ131151 UEN131131:UEN131151 TUR131131:TUR131151 TKV131131:TKV131151 TAZ131131:TAZ131151 SRD131131:SRD131151 SHH131131:SHH131151 RXL131131:RXL131151 RNP131131:RNP131151 RDT131131:RDT131151 QTX131131:QTX131151 QKB131131:QKB131151 QAF131131:QAF131151 PQJ131131:PQJ131151 PGN131131:PGN131151 OWR131131:OWR131151 OMV131131:OMV131151 OCZ131131:OCZ131151 NTD131131:NTD131151 NJH131131:NJH131151 MZL131131:MZL131151 MPP131131:MPP131151 MFT131131:MFT131151 LVX131131:LVX131151 LMB131131:LMB131151 LCF131131:LCF131151 KSJ131131:KSJ131151 KIN131131:KIN131151 JYR131131:JYR131151 JOV131131:JOV131151 JEZ131131:JEZ131151 IVD131131:IVD131151 ILH131131:ILH131151 IBL131131:IBL131151 HRP131131:HRP131151 HHT131131:HHT131151 GXX131131:GXX131151 GOB131131:GOB131151 GEF131131:GEF131151 FUJ131131:FUJ131151 FKN131131:FKN131151 FAR131131:FAR131151 EQV131131:EQV131151 EGZ131131:EGZ131151 DXD131131:DXD131151 DNH131131:DNH131151 DDL131131:DDL131151 CTP131131:CTP131151 CJT131131:CJT131151 BZX131131:BZX131151 BQB131131:BQB131151 BGF131131:BGF131151 AWJ131131:AWJ131151 AMN131131:AMN131151 ACR131131:ACR131151 SV131131:SV131151 IZ131131:IZ131151 D131131:D131151 WVL65595:WVL65615 WLP65595:WLP65615 WBT65595:WBT65615 VRX65595:VRX65615 VIB65595:VIB65615 UYF65595:UYF65615 UOJ65595:UOJ65615 UEN65595:UEN65615 TUR65595:TUR65615 TKV65595:TKV65615 TAZ65595:TAZ65615 SRD65595:SRD65615 SHH65595:SHH65615 RXL65595:RXL65615 RNP65595:RNP65615 RDT65595:RDT65615 QTX65595:QTX65615 QKB65595:QKB65615 QAF65595:QAF65615 PQJ65595:PQJ65615 PGN65595:PGN65615 OWR65595:OWR65615 OMV65595:OMV65615 OCZ65595:OCZ65615 NTD65595:NTD65615 NJH65595:NJH65615 MZL65595:MZL65615 MPP65595:MPP65615 MFT65595:MFT65615 LVX65595:LVX65615 LMB65595:LMB65615 LCF65595:LCF65615 KSJ65595:KSJ65615 KIN65595:KIN65615 JYR65595:JYR65615 JOV65595:JOV65615 JEZ65595:JEZ65615 IVD65595:IVD65615 ILH65595:ILH65615 IBL65595:IBL65615 HRP65595:HRP65615 HHT65595:HHT65615 GXX65595:GXX65615 GOB65595:GOB65615 GEF65595:GEF65615 FUJ65595:FUJ65615 FKN65595:FKN65615 FAR65595:FAR65615 EQV65595:EQV65615 EGZ65595:EGZ65615 DXD65595:DXD65615 DNH65595:DNH65615 DDL65595:DDL65615 CTP65595:CTP65615 CJT65595:CJT65615 BZX65595:BZX65615 BQB65595:BQB65615 BGF65595:BGF65615 AWJ65595:AWJ65615 AMN65595:AMN65615 ACR65595:ACR65615 SV65595:SV65615 IZ65595:IZ65615 D65595:D65615 D63:D83 WVL63:WVL83 WLP63:WLP83 WBT63:WBT83 VRX63:VRX83 VIB63:VIB83 UYF63:UYF83 UOJ63:UOJ83 UEN63:UEN83 TUR63:TUR83 TKV63:TKV83 TAZ63:TAZ83 SRD63:SRD83 SHH63:SHH83 RXL63:RXL83 RNP63:RNP83 RDT63:RDT83 QTX63:QTX83 QKB63:QKB83 QAF63:QAF83 PQJ63:PQJ83 PGN63:PGN83 OWR63:OWR83 OMV63:OMV83 OCZ63:OCZ83 NTD63:NTD83 NJH63:NJH83 MZL63:MZL83 MPP63:MPP83 MFT63:MFT83 LVX63:LVX83 LMB63:LMB83 LCF63:LCF83 KSJ63:KSJ83 KIN63:KIN83 JYR63:JYR83 JOV63:JOV83 JEZ63:JEZ83 IVD63:IVD83 ILH63:ILH83 IBL63:IBL83 HRP63:HRP83 HHT63:HHT83 GXX63:GXX83 GOB63:GOB83 GEF63:GEF83 FUJ63:FUJ83 FKN63:FKN83 FAR63:FAR83 EQV63:EQV83 EGZ63:EGZ83 DXD63:DXD83 DNH63:DNH83 DDL63:DDL83 CTP63:CTP83 CJT63:CJT83 BZX63:BZX83 BQB63:BQB83 BGF63:BGF83 AWJ63:AWJ83 AMN63:AMN83 ACR63:ACR83 SV63:SV83 IZ63:IZ83 D36:D37 IZ36:IZ37 SV36:SV37 ACR36:ACR37 AMN36:AMN37 AWJ36:AWJ37 BGF36:BGF37 BQB36:BQB37 BZX36:BZX37 CJT36:CJT37 CTP36:CTP37 DDL36:DDL37 DNH36:DNH37 DXD36:DXD37 EGZ36:EGZ37 EQV36:EQV37 FAR36:FAR37 FKN36:FKN37 FUJ36:FUJ37 GEF36:GEF37 GOB36:GOB37 GXX36:GXX37 HHT36:HHT37 HRP36:HRP37 IBL36:IBL37 ILH36:ILH37 IVD36:IVD37 JEZ36:JEZ37 JOV36:JOV37 JYR36:JYR37 KIN36:KIN37 KSJ36:KSJ37 LCF36:LCF37 LMB36:LMB37 LVX36:LVX37 MFT36:MFT37 MPP36:MPP37 MZL36:MZL37 NJH36:NJH37 NTD36:NTD37 OCZ36:OCZ37 OMV36:OMV37 OWR36:OWR37 PGN36:PGN37 PQJ36:PQJ37 QAF36:QAF37 QKB36:QKB37 QTX36:QTX37 RDT36:RDT37 RNP36:RNP37 RXL36:RXL37 SHH36:SHH37 SRD36:SRD37 TAZ36:TAZ37 TKV36:TKV37 TUR36:TUR37 UEN36:UEN37 UOJ36:UOJ37 UYF36:UYF37 VIB36:VIB37 VRX36:VRX37 WBT36:WBT37 WLP36:WLP37 WVL36:WVL37 D54:D59 IZ54:IZ59 SV54:SV59 ACR54:ACR59 AMN54:AMN59 AWJ54:AWJ59 BGF54:BGF59 BQB54:BQB59 BZX54:BZX59 CJT54:CJT59 CTP54:CTP59 DDL54:DDL59 DNH54:DNH59 DXD54:DXD59 EGZ54:EGZ59 EQV54:EQV59 FAR54:FAR59 FKN54:FKN59 FUJ54:FUJ59 GEF54:GEF59 GOB54:GOB59 GXX54:GXX59 HHT54:HHT59 HRP54:HRP59 IBL54:IBL59 ILH54:ILH59 IVD54:IVD59 JEZ54:JEZ59 JOV54:JOV59 JYR54:JYR59 KIN54:KIN59 KSJ54:KSJ59 LCF54:LCF59 LMB54:LMB59 LVX54:LVX59 MFT54:MFT59 MPP54:MPP59 MZL54:MZL59 NJH54:NJH59 NTD54:NTD59 OCZ54:OCZ59 OMV54:OMV59 OWR54:OWR59 PGN54:PGN59 PQJ54:PQJ59 QAF54:QAF59 QKB54:QKB59 QTX54:QTX59 RDT54:RDT59 RNP54:RNP59 RXL54:RXL59 SHH54:SHH59 SRD54:SRD59 TAZ54:TAZ59 TKV54:TKV59 TUR54:TUR59 UEN54:UEN59 UOJ54:UOJ59 UYF54:UYF59 VIB54:VIB59 VRX54:VRX59 WBT54:WBT59 WLP54:WLP59 WVL54:WVL59 D6:D19 IZ6:IZ19 SV6:SV19 ACR6:ACR19 AMN6:AMN19 AWJ6:AWJ19 BGF6:BGF19 BQB6:BQB19 BZX6:BZX19 CJT6:CJT19 CTP6:CTP19 DDL6:DDL19 DNH6:DNH19 DXD6:DXD19 EGZ6:EGZ19 EQV6:EQV19 FAR6:FAR19 FKN6:FKN19 FUJ6:FUJ19 GEF6:GEF19 GOB6:GOB19 GXX6:GXX19 HHT6:HHT19 HRP6:HRP19 IBL6:IBL19 ILH6:ILH19 IVD6:IVD19 JEZ6:JEZ19 JOV6:JOV19 JYR6:JYR19 KIN6:KIN19 KSJ6:KSJ19 LCF6:LCF19 LMB6:LMB19 LVX6:LVX19 MFT6:MFT19 MPP6:MPP19 MZL6:MZL19 NJH6:NJH19 NTD6:NTD19 OCZ6:OCZ19 OMV6:OMV19 OWR6:OWR19 PGN6:PGN19 PQJ6:PQJ19 QAF6:QAF19 QKB6:QKB19 QTX6:QTX19 RDT6:RDT19 RNP6:RNP19 RXL6:RXL19 SHH6:SHH19 SRD6:SRD19 TAZ6:TAZ19 TKV6:TKV19 TUR6:TUR19 UEN6:UEN19 UOJ6:UOJ19 UYF6:UYF19 VIB6:VIB19 VRX6:VRX19 WBT6:WBT19 WLP6:WLP19 WVL6:WVL19 D52 IZ52 SV52 ACR52 AMN52 AWJ52 BGF52 BQB52 BZX52 CJT52 CTP52 DDL52 DNH52 DXD52 EGZ52 EQV52 FAR52 FKN52 FUJ52 GEF52 GOB52 GXX52 HHT52 HRP52 IBL52 ILH52 IVD52 JEZ52 JOV52 JYR52 KIN52 KSJ52 LCF52 LMB52 LVX52 MFT52 MPP52 MZL52 NJH52 NTD52 OCZ52 OMV52 OWR52 PGN52 PQJ52 QAF52 QKB52 QTX52 RDT52 RNP52 RXL52 SHH52 SRD52 TAZ52 TKV52 TUR52 UEN52 UOJ52 UYF52 VIB52 VRX52 WBT52 WLP52 WVL52 D44:D49 IZ44:IZ49 SV44:SV49 ACR44:ACR49 AMN44:AMN49 AWJ44:AWJ49 BGF44:BGF49 BQB44:BQB49 BZX44:BZX49 CJT44:CJT49 CTP44:CTP49 DDL44:DDL49 DNH44:DNH49 DXD44:DXD49 EGZ44:EGZ49 EQV44:EQV49 FAR44:FAR49 FKN44:FKN49 FUJ44:FUJ49 GEF44:GEF49 GOB44:GOB49 GXX44:GXX49 HHT44:HHT49 HRP44:HRP49 IBL44:IBL49 ILH44:ILH49 IVD44:IVD49 JEZ44:JEZ49 JOV44:JOV49 JYR44:JYR49 KIN44:KIN49 KSJ44:KSJ49 LCF44:LCF49 LMB44:LMB49 LVX44:LVX49 MFT44:MFT49 MPP44:MPP49 MZL44:MZL49 NJH44:NJH49 NTD44:NTD49 OCZ44:OCZ49 OMV44:OMV49 OWR44:OWR49 PGN44:PGN49 PQJ44:PQJ49 QAF44:QAF49 QKB44:QKB49 QTX44:QTX49 RDT44:RDT49 RNP44:RNP49 RXL44:RXL49 SHH44:SHH49 SRD44:SRD49 TAZ44:TAZ49 TKV44:TKV49 TUR44:TUR49 UEN44:UEN49 UOJ44:UOJ49 UYF44:UYF49 VIB44:VIB49 VRX44:VRX49 WBT44:WBT49 WLP44:WLP49 WVL44:WVL49 D40:D42 IZ40:IZ42 SV40:SV42 ACR40:ACR42 AMN40:AMN42 AWJ40:AWJ42 BGF40:BGF42 BQB40:BQB42 BZX40:BZX42 CJT40:CJT42 CTP40:CTP42 DDL40:DDL42 DNH40:DNH42 DXD40:DXD42 EGZ40:EGZ42 EQV40:EQV42 FAR40:FAR42 FKN40:FKN42 FUJ40:FUJ42 GEF40:GEF42 GOB40:GOB42 GXX40:GXX42 HHT40:HHT42 HRP40:HRP42 IBL40:IBL42 ILH40:ILH42 IVD40:IVD42 JEZ40:JEZ42 JOV40:JOV42 JYR40:JYR42 KIN40:KIN42 KSJ40:KSJ42 LCF40:LCF42 LMB40:LMB42 LVX40:LVX42 MFT40:MFT42 MPP40:MPP42 MZL40:MZL42 NJH40:NJH42 NTD40:NTD42 OCZ40:OCZ42 OMV40:OMV42 OWR40:OWR42 PGN40:PGN42 PQJ40:PQJ42 QAF40:QAF42 QKB40:QKB42 QTX40:QTX42 RDT40:RDT42 RNP40:RNP42 RXL40:RXL42 SHH40:SHH42 SRD40:SRD42 TAZ40:TAZ42 TKV40:TKV42 TUR40:TUR42 UEN40:UEN42 UOJ40:UOJ42 UYF40:UYF42 VIB40:VIB42 VRX40:VRX42 WBT40:WBT42 WLP40:WLP42 WVL40:WVL42 D21 IZ21 SV21 ACR21 AMN21 AWJ21 BGF21 BQB21 BZX21 CJT21 CTP21 DDL21 DNH21 DXD21 EGZ21 EQV21 FAR21 FKN21 FUJ21 GEF21 GOB21 GXX21 HHT21 HRP21 IBL21 ILH21 IVD21 JEZ21 JOV21 JYR21 KIN21 KSJ21 LCF21 LMB21 LVX21 MFT21 MPP21 MZL21 NJH21 NTD21 OCZ21 OMV21 OWR21 PGN21 PQJ21 QAF21 QKB21 QTX21 RDT21 RNP21 RXL21 SHH21 SRD21 TAZ21 TKV21 TUR21 UEN21 UOJ21 UYF21 VIB21 VRX21 WBT21 WLP21 WVL21 D23:D34 IZ23:IZ34 SV23:SV34 ACR23:ACR34 AMN23:AMN34 AWJ23:AWJ34 BGF23:BGF34 BQB23:BQB34 BZX23:BZX34 CJT23:CJT34 CTP23:CTP34 DDL23:DDL34 DNH23:DNH34 DXD23:DXD34 EGZ23:EGZ34 EQV23:EQV34 FAR23:FAR34 FKN23:FKN34 FUJ23:FUJ34 GEF23:GEF34 GOB23:GOB34 GXX23:GXX34 HHT23:HHT34 HRP23:HRP34 IBL23:IBL34 ILH23:ILH34 IVD23:IVD34 JEZ23:JEZ34 JOV23:JOV34 JYR23:JYR34 KIN23:KIN34 KSJ23:KSJ34 LCF23:LCF34 LMB23:LMB34 LVX23:LVX34 MFT23:MFT34 MPP23:MPP34 MZL23:MZL34 NJH23:NJH34 NTD23:NTD34 OCZ23:OCZ34 OMV23:OMV34 OWR23:OWR34 PGN23:PGN34 PQJ23:PQJ34 QAF23:QAF34 QKB23:QKB34 QTX23:QTX34 RDT23:RDT34 RNP23:RNP34 RXL23:RXL34 SHH23:SHH34 SRD23:SRD34 TAZ23:TAZ34 TKV23:TKV34 TUR23:TUR34 UEN23:UEN34 UOJ23:UOJ34 UYF23:UYF34 VIB23:VIB34 VRX23:VRX34 WBT23:WBT34 WLP23:WLP34 WVL23:WVL34">
      <formula1>"公共专项,部门公共专项,单位专项"</formula1>
    </dataValidation>
  </dataValidations>
  <printOptions horizontalCentered="1"/>
  <pageMargins left="0.39370078740157483" right="0.39370078740157483" top="0.86614173228346458" bottom="0.59055118110236227" header="0.51181102362204722" footer="0.31496062992125984"/>
  <pageSetup paperSize="9" scale="90" firstPageNumber="30" orientation="landscape" useFirstPageNumber="1" r:id="rId1"/>
  <headerFooter alignWithMargins="0">
    <oddFooter>&amp;C—&amp;P—</oddFooter>
  </headerFooter>
</worksheet>
</file>

<file path=xl/worksheets/sheet9.xml><?xml version="1.0" encoding="utf-8"?>
<worksheet xmlns="http://schemas.openxmlformats.org/spreadsheetml/2006/main" xmlns:r="http://schemas.openxmlformats.org/officeDocument/2006/relationships">
  <dimension ref="A1:N70"/>
  <sheetViews>
    <sheetView showZeros="0" zoomScaleNormal="100" workbookViewId="0">
      <pane xSplit="5" ySplit="3" topLeftCell="F4" activePane="bottomRight" state="frozen"/>
      <selection activeCell="A15" sqref="A15"/>
      <selection pane="topRight" activeCell="A15" sqref="A15"/>
      <selection pane="bottomLeft" activeCell="A15" sqref="A15"/>
      <selection pane="bottomRight" activeCell="K13" sqref="K13"/>
    </sheetView>
  </sheetViews>
  <sheetFormatPr defaultColWidth="8.75" defaultRowHeight="14.25"/>
  <cols>
    <col min="1" max="1" width="10" style="150" hidden="1" customWidth="1"/>
    <col min="2" max="2" width="11.25" style="152" customWidth="1"/>
    <col min="3" max="3" width="9.5" style="150" bestFit="1" customWidth="1"/>
    <col min="4" max="4" width="10" style="144" hidden="1" customWidth="1"/>
    <col min="5" max="5" width="48.5" style="153" customWidth="1"/>
    <col min="6" max="6" width="10.625" style="144" customWidth="1"/>
    <col min="7" max="7" width="10" style="144" customWidth="1"/>
    <col min="8" max="8" width="9.125" style="144" customWidth="1"/>
    <col min="9" max="9" width="7.625" style="144" hidden="1" customWidth="1"/>
    <col min="10" max="10" width="51.625" style="144" customWidth="1"/>
    <col min="11" max="11" width="11.625" style="150" bestFit="1" customWidth="1"/>
    <col min="12" max="16384" width="8.75" style="144"/>
  </cols>
  <sheetData>
    <row r="1" spans="1:14" ht="37.5" customHeight="1">
      <c r="A1" s="386" t="s">
        <v>1777</v>
      </c>
      <c r="B1" s="386"/>
      <c r="C1" s="386"/>
      <c r="D1" s="386"/>
      <c r="E1" s="386"/>
      <c r="F1" s="386"/>
      <c r="G1" s="386"/>
      <c r="H1" s="386"/>
      <c r="I1" s="386"/>
      <c r="J1" s="386"/>
    </row>
    <row r="2" spans="1:14" ht="27" customHeight="1">
      <c r="J2" s="145" t="s">
        <v>202</v>
      </c>
    </row>
    <row r="3" spans="1:14" s="150" customFormat="1" ht="43.5" customHeight="1">
      <c r="A3" s="146" t="s">
        <v>203</v>
      </c>
      <c r="B3" s="146" t="s">
        <v>204</v>
      </c>
      <c r="C3" s="146" t="s">
        <v>205</v>
      </c>
      <c r="D3" s="146" t="s">
        <v>206</v>
      </c>
      <c r="E3" s="148" t="s">
        <v>207</v>
      </c>
      <c r="F3" s="148" t="s">
        <v>208</v>
      </c>
      <c r="G3" s="148" t="s">
        <v>209</v>
      </c>
      <c r="H3" s="148" t="s">
        <v>210</v>
      </c>
      <c r="I3" s="148" t="s">
        <v>211</v>
      </c>
      <c r="J3" s="147" t="s">
        <v>212</v>
      </c>
      <c r="K3" s="150" t="s">
        <v>213</v>
      </c>
    </row>
    <row r="4" spans="1:14" s="343" customFormat="1" ht="27" customHeight="1">
      <c r="A4" s="337"/>
      <c r="B4" s="338"/>
      <c r="C4" s="339"/>
      <c r="D4" s="340"/>
      <c r="E4" s="355" t="s">
        <v>1965</v>
      </c>
      <c r="F4" s="356">
        <f>SUM(F5:F70)</f>
        <v>1984.0528999999999</v>
      </c>
      <c r="G4" s="356">
        <f>SUM(G5:G70)</f>
        <v>1984.0528999999999</v>
      </c>
      <c r="H4" s="357">
        <f>SUM(H5:H70)</f>
        <v>0</v>
      </c>
      <c r="I4" s="356">
        <f>SUM(I5:I70)</f>
        <v>0</v>
      </c>
      <c r="J4" s="333"/>
      <c r="K4" s="358"/>
      <c r="N4" s="359"/>
    </row>
    <row r="5" spans="1:14" s="274" customFormat="1" ht="20.25">
      <c r="A5" s="269">
        <v>143001</v>
      </c>
      <c r="B5" s="208" t="s">
        <v>1966</v>
      </c>
      <c r="C5" s="270">
        <v>2010602</v>
      </c>
      <c r="D5" s="271" t="s">
        <v>159</v>
      </c>
      <c r="E5" s="209" t="s">
        <v>1967</v>
      </c>
      <c r="F5" s="360">
        <v>22.5</v>
      </c>
      <c r="G5" s="360">
        <v>2.5</v>
      </c>
      <c r="H5" s="360">
        <f t="shared" ref="H5:H69" si="0">G5-F5</f>
        <v>-20</v>
      </c>
      <c r="I5" s="360"/>
      <c r="J5" s="328"/>
      <c r="K5" s="361" t="s">
        <v>214</v>
      </c>
      <c r="N5" s="362">
        <v>1</v>
      </c>
    </row>
    <row r="6" spans="1:14" s="274" customFormat="1" ht="27">
      <c r="A6" s="269">
        <v>143001</v>
      </c>
      <c r="B6" s="208" t="s">
        <v>1966</v>
      </c>
      <c r="C6" s="270">
        <v>2010607</v>
      </c>
      <c r="D6" s="271" t="s">
        <v>189</v>
      </c>
      <c r="E6" s="209" t="s">
        <v>1968</v>
      </c>
      <c r="F6" s="360">
        <v>40</v>
      </c>
      <c r="G6" s="360">
        <v>17.5</v>
      </c>
      <c r="H6" s="360">
        <f t="shared" si="0"/>
        <v>-22.5</v>
      </c>
      <c r="I6" s="360"/>
      <c r="J6" s="328"/>
      <c r="K6" s="361" t="s">
        <v>214</v>
      </c>
      <c r="N6" s="362">
        <v>1</v>
      </c>
    </row>
    <row r="7" spans="1:14" s="274" customFormat="1" ht="20.25">
      <c r="A7" s="269">
        <v>143001</v>
      </c>
      <c r="B7" s="208" t="s">
        <v>1966</v>
      </c>
      <c r="C7" s="270">
        <v>2010602</v>
      </c>
      <c r="D7" s="271" t="s">
        <v>159</v>
      </c>
      <c r="E7" s="209" t="s">
        <v>1969</v>
      </c>
      <c r="F7" s="360"/>
      <c r="G7" s="360">
        <v>42.5</v>
      </c>
      <c r="H7" s="360">
        <f t="shared" si="0"/>
        <v>42.5</v>
      </c>
      <c r="I7" s="360"/>
      <c r="J7" s="328"/>
      <c r="K7" s="361" t="s">
        <v>214</v>
      </c>
      <c r="N7" s="362">
        <v>1</v>
      </c>
    </row>
    <row r="8" spans="1:14" s="274" customFormat="1" ht="27">
      <c r="A8" s="269">
        <v>168001</v>
      </c>
      <c r="B8" s="208" t="s">
        <v>1970</v>
      </c>
      <c r="C8" s="270">
        <v>2011502</v>
      </c>
      <c r="D8" s="271" t="s">
        <v>159</v>
      </c>
      <c r="E8" s="209" t="s">
        <v>1971</v>
      </c>
      <c r="F8" s="360">
        <v>12</v>
      </c>
      <c r="G8" s="360">
        <v>0</v>
      </c>
      <c r="H8" s="360">
        <f t="shared" si="0"/>
        <v>-12</v>
      </c>
      <c r="I8" s="360">
        <v>0</v>
      </c>
      <c r="J8" s="328"/>
      <c r="K8" s="361" t="s">
        <v>214</v>
      </c>
      <c r="N8" s="362">
        <v>1</v>
      </c>
    </row>
    <row r="9" spans="1:14" s="274" customFormat="1" ht="27">
      <c r="A9" s="269">
        <v>168001</v>
      </c>
      <c r="B9" s="208" t="s">
        <v>1970</v>
      </c>
      <c r="C9" s="270">
        <v>2011505</v>
      </c>
      <c r="D9" s="271" t="s">
        <v>159</v>
      </c>
      <c r="E9" s="209" t="s">
        <v>1972</v>
      </c>
      <c r="F9" s="360">
        <v>5.7</v>
      </c>
      <c r="G9" s="360">
        <v>0</v>
      </c>
      <c r="H9" s="360">
        <f t="shared" si="0"/>
        <v>-5.7</v>
      </c>
      <c r="I9" s="360">
        <v>0</v>
      </c>
      <c r="J9" s="328"/>
      <c r="K9" s="361" t="s">
        <v>214</v>
      </c>
      <c r="N9" s="362">
        <v>1</v>
      </c>
    </row>
    <row r="10" spans="1:14" s="274" customFormat="1" ht="27">
      <c r="A10" s="269">
        <v>168001</v>
      </c>
      <c r="B10" s="208" t="s">
        <v>1970</v>
      </c>
      <c r="C10" s="270">
        <v>2011504</v>
      </c>
      <c r="D10" s="271" t="s">
        <v>159</v>
      </c>
      <c r="E10" s="209" t="s">
        <v>1973</v>
      </c>
      <c r="F10" s="360">
        <v>0</v>
      </c>
      <c r="G10" s="360">
        <v>17.7</v>
      </c>
      <c r="H10" s="360">
        <f t="shared" si="0"/>
        <v>17.7</v>
      </c>
      <c r="I10" s="360"/>
      <c r="J10" s="328"/>
      <c r="K10" s="361" t="s">
        <v>214</v>
      </c>
      <c r="N10" s="362">
        <v>1</v>
      </c>
    </row>
    <row r="11" spans="1:14" s="274" customFormat="1" ht="27">
      <c r="A11" s="269"/>
      <c r="B11" s="208" t="s">
        <v>3424</v>
      </c>
      <c r="C11" s="270">
        <v>2010302</v>
      </c>
      <c r="D11" s="271" t="s">
        <v>159</v>
      </c>
      <c r="E11" s="209" t="s">
        <v>3425</v>
      </c>
      <c r="F11" s="360">
        <v>16.8</v>
      </c>
      <c r="G11" s="360">
        <v>6.8</v>
      </c>
      <c r="H11" s="360">
        <f>G11-F11</f>
        <v>-10</v>
      </c>
      <c r="I11" s="360"/>
      <c r="J11" s="328"/>
      <c r="K11" s="361" t="s">
        <v>214</v>
      </c>
      <c r="N11" s="362"/>
    </row>
    <row r="12" spans="1:14" s="274" customFormat="1" ht="27">
      <c r="A12" s="269"/>
      <c r="B12" s="208" t="s">
        <v>3424</v>
      </c>
      <c r="C12" s="270">
        <v>2010302</v>
      </c>
      <c r="D12" s="271" t="s">
        <v>159</v>
      </c>
      <c r="E12" s="209" t="s">
        <v>3426</v>
      </c>
      <c r="F12" s="360"/>
      <c r="G12" s="360">
        <v>17</v>
      </c>
      <c r="H12" s="360">
        <f t="shared" si="0"/>
        <v>17</v>
      </c>
      <c r="I12" s="360"/>
      <c r="J12" s="328"/>
      <c r="K12" s="361" t="s">
        <v>214</v>
      </c>
      <c r="N12" s="362"/>
    </row>
    <row r="13" spans="1:14" s="274" customFormat="1" ht="27">
      <c r="A13" s="269"/>
      <c r="B13" s="208" t="s">
        <v>3424</v>
      </c>
      <c r="C13" s="270">
        <v>2010302</v>
      </c>
      <c r="D13" s="271"/>
      <c r="E13" s="371" t="s">
        <v>3572</v>
      </c>
      <c r="F13" s="360">
        <v>67.67</v>
      </c>
      <c r="G13" s="360">
        <v>60.67</v>
      </c>
      <c r="H13" s="360">
        <f t="shared" si="0"/>
        <v>-7</v>
      </c>
      <c r="I13" s="360"/>
      <c r="J13" s="371"/>
      <c r="K13" s="361" t="s">
        <v>214</v>
      </c>
      <c r="N13" s="362"/>
    </row>
    <row r="14" spans="1:14" s="274" customFormat="1" ht="27">
      <c r="A14" s="269">
        <v>201011</v>
      </c>
      <c r="B14" s="330" t="s">
        <v>3440</v>
      </c>
      <c r="C14" s="363">
        <v>2050203</v>
      </c>
      <c r="D14" s="347" t="s">
        <v>159</v>
      </c>
      <c r="E14" s="328" t="s">
        <v>3441</v>
      </c>
      <c r="F14" s="360">
        <v>20</v>
      </c>
      <c r="G14" s="360">
        <v>6.5</v>
      </c>
      <c r="H14" s="360">
        <f t="shared" si="0"/>
        <v>-13.5</v>
      </c>
      <c r="I14" s="360"/>
      <c r="J14" s="328" t="s">
        <v>3442</v>
      </c>
      <c r="K14" s="344" t="s">
        <v>3443</v>
      </c>
      <c r="N14" s="362">
        <v>1</v>
      </c>
    </row>
    <row r="15" spans="1:14" s="274" customFormat="1" ht="27">
      <c r="A15" s="269">
        <v>201011</v>
      </c>
      <c r="B15" s="330" t="s">
        <v>3440</v>
      </c>
      <c r="C15" s="363">
        <v>2050203</v>
      </c>
      <c r="D15" s="347" t="s">
        <v>159</v>
      </c>
      <c r="E15" s="328" t="s">
        <v>3444</v>
      </c>
      <c r="F15" s="360">
        <v>0</v>
      </c>
      <c r="G15" s="360">
        <v>10</v>
      </c>
      <c r="H15" s="360">
        <f t="shared" si="0"/>
        <v>10</v>
      </c>
      <c r="I15" s="360"/>
      <c r="J15" s="328" t="s">
        <v>3445</v>
      </c>
      <c r="K15" s="344" t="s">
        <v>3443</v>
      </c>
      <c r="N15" s="362">
        <v>1</v>
      </c>
    </row>
    <row r="16" spans="1:14" s="274" customFormat="1" ht="20.25">
      <c r="A16" s="269">
        <v>201011</v>
      </c>
      <c r="B16" s="330" t="s">
        <v>3440</v>
      </c>
      <c r="C16" s="363">
        <v>2050203</v>
      </c>
      <c r="D16" s="347" t="s">
        <v>159</v>
      </c>
      <c r="E16" s="328" t="s">
        <v>3446</v>
      </c>
      <c r="F16" s="360">
        <v>0</v>
      </c>
      <c r="G16" s="360">
        <v>3.5</v>
      </c>
      <c r="H16" s="360">
        <f t="shared" si="0"/>
        <v>3.5</v>
      </c>
      <c r="I16" s="360"/>
      <c r="J16" s="328" t="s">
        <v>3555</v>
      </c>
      <c r="K16" s="344" t="s">
        <v>3443</v>
      </c>
      <c r="N16" s="362">
        <v>1</v>
      </c>
    </row>
    <row r="17" spans="1:14" s="274" customFormat="1" ht="40.5">
      <c r="A17" s="269">
        <v>201012</v>
      </c>
      <c r="B17" s="330" t="s">
        <v>3447</v>
      </c>
      <c r="C17" s="363">
        <v>2050203</v>
      </c>
      <c r="D17" s="347" t="s">
        <v>159</v>
      </c>
      <c r="E17" s="328" t="s">
        <v>3448</v>
      </c>
      <c r="F17" s="360">
        <v>30</v>
      </c>
      <c r="G17" s="360"/>
      <c r="H17" s="360">
        <f t="shared" si="0"/>
        <v>-30</v>
      </c>
      <c r="I17" s="360"/>
      <c r="J17" s="328" t="s">
        <v>3556</v>
      </c>
      <c r="K17" s="344" t="s">
        <v>3443</v>
      </c>
      <c r="N17" s="362">
        <v>1</v>
      </c>
    </row>
    <row r="18" spans="1:14" s="274" customFormat="1" ht="27">
      <c r="A18" s="269">
        <v>201012</v>
      </c>
      <c r="B18" s="330" t="s">
        <v>3447</v>
      </c>
      <c r="C18" s="363">
        <v>2050203</v>
      </c>
      <c r="D18" s="347" t="s">
        <v>159</v>
      </c>
      <c r="E18" s="328" t="s">
        <v>3449</v>
      </c>
      <c r="F18" s="360"/>
      <c r="G18" s="360">
        <v>18.5</v>
      </c>
      <c r="H18" s="360">
        <f t="shared" si="0"/>
        <v>18.5</v>
      </c>
      <c r="I18" s="360"/>
      <c r="J18" s="328" t="s">
        <v>3450</v>
      </c>
      <c r="K18" s="344" t="s">
        <v>3443</v>
      </c>
      <c r="N18" s="362">
        <v>1</v>
      </c>
    </row>
    <row r="19" spans="1:14" s="274" customFormat="1" ht="27">
      <c r="A19" s="269">
        <v>201012</v>
      </c>
      <c r="B19" s="330" t="s">
        <v>3447</v>
      </c>
      <c r="C19" s="363">
        <v>2050203</v>
      </c>
      <c r="D19" s="347" t="s">
        <v>159</v>
      </c>
      <c r="E19" s="328" t="s">
        <v>3451</v>
      </c>
      <c r="F19" s="360"/>
      <c r="G19" s="360">
        <v>6.5</v>
      </c>
      <c r="H19" s="360">
        <f t="shared" si="0"/>
        <v>6.5</v>
      </c>
      <c r="I19" s="360"/>
      <c r="J19" s="328" t="s">
        <v>3452</v>
      </c>
      <c r="K19" s="344" t="s">
        <v>3443</v>
      </c>
      <c r="N19" s="362">
        <v>1</v>
      </c>
    </row>
    <row r="20" spans="1:14" s="274" customFormat="1" ht="27">
      <c r="A20" s="269">
        <v>201012</v>
      </c>
      <c r="B20" s="330" t="s">
        <v>3447</v>
      </c>
      <c r="C20" s="363">
        <v>2050203</v>
      </c>
      <c r="D20" s="347" t="s">
        <v>159</v>
      </c>
      <c r="E20" s="328" t="s">
        <v>3453</v>
      </c>
      <c r="F20" s="360"/>
      <c r="G20" s="360">
        <v>5</v>
      </c>
      <c r="H20" s="360">
        <f t="shared" si="0"/>
        <v>5</v>
      </c>
      <c r="I20" s="360"/>
      <c r="J20" s="328" t="s">
        <v>3454</v>
      </c>
      <c r="K20" s="344" t="s">
        <v>3443</v>
      </c>
      <c r="N20" s="362">
        <v>1</v>
      </c>
    </row>
    <row r="21" spans="1:14" s="274" customFormat="1" ht="54">
      <c r="A21" s="269">
        <v>210001</v>
      </c>
      <c r="B21" s="330" t="s">
        <v>3455</v>
      </c>
      <c r="C21" s="363">
        <v>2050302</v>
      </c>
      <c r="D21" s="347" t="s">
        <v>159</v>
      </c>
      <c r="E21" s="328" t="s">
        <v>190</v>
      </c>
      <c r="F21" s="360">
        <v>41.8</v>
      </c>
      <c r="G21" s="360">
        <v>0</v>
      </c>
      <c r="H21" s="360">
        <f t="shared" si="0"/>
        <v>-41.8</v>
      </c>
      <c r="I21" s="360">
        <v>0</v>
      </c>
      <c r="J21" s="328" t="s">
        <v>3456</v>
      </c>
      <c r="K21" s="344" t="s">
        <v>3443</v>
      </c>
      <c r="N21" s="362">
        <v>1</v>
      </c>
    </row>
    <row r="22" spans="1:14" s="274" customFormat="1" ht="54">
      <c r="A22" s="269">
        <v>210001</v>
      </c>
      <c r="B22" s="330" t="s">
        <v>3455</v>
      </c>
      <c r="C22" s="363">
        <v>2050302</v>
      </c>
      <c r="D22" s="347" t="s">
        <v>159</v>
      </c>
      <c r="E22" s="328" t="s">
        <v>191</v>
      </c>
      <c r="F22" s="360">
        <v>0</v>
      </c>
      <c r="G22" s="360">
        <v>41.8</v>
      </c>
      <c r="H22" s="360">
        <f t="shared" si="0"/>
        <v>41.8</v>
      </c>
      <c r="I22" s="360">
        <v>0</v>
      </c>
      <c r="J22" s="328" t="s">
        <v>3457</v>
      </c>
      <c r="K22" s="344" t="s">
        <v>3443</v>
      </c>
      <c r="N22" s="362">
        <v>1</v>
      </c>
    </row>
    <row r="23" spans="1:14" s="274" customFormat="1" ht="27">
      <c r="A23" s="269">
        <v>225010</v>
      </c>
      <c r="B23" s="330" t="s">
        <v>3458</v>
      </c>
      <c r="C23" s="363">
        <v>2070199</v>
      </c>
      <c r="D23" s="347" t="s">
        <v>159</v>
      </c>
      <c r="E23" s="328" t="s">
        <v>3459</v>
      </c>
      <c r="F23" s="360">
        <v>15.09</v>
      </c>
      <c r="G23" s="360"/>
      <c r="H23" s="360">
        <f t="shared" si="0"/>
        <v>-15.09</v>
      </c>
      <c r="I23" s="360"/>
      <c r="J23" s="364" t="s">
        <v>3460</v>
      </c>
      <c r="K23" s="344" t="s">
        <v>3443</v>
      </c>
      <c r="N23" s="362">
        <v>1</v>
      </c>
    </row>
    <row r="24" spans="1:14" s="274" customFormat="1" ht="27">
      <c r="A24" s="269">
        <v>225010</v>
      </c>
      <c r="B24" s="330" t="s">
        <v>3458</v>
      </c>
      <c r="C24" s="363">
        <v>2070199</v>
      </c>
      <c r="D24" s="347" t="s">
        <v>159</v>
      </c>
      <c r="E24" s="328" t="s">
        <v>3461</v>
      </c>
      <c r="F24" s="360"/>
      <c r="G24" s="360">
        <v>15.09</v>
      </c>
      <c r="H24" s="360">
        <f t="shared" si="0"/>
        <v>15.09</v>
      </c>
      <c r="I24" s="360"/>
      <c r="J24" s="364" t="s">
        <v>3462</v>
      </c>
      <c r="K24" s="344" t="s">
        <v>3443</v>
      </c>
      <c r="N24" s="362">
        <v>1</v>
      </c>
    </row>
    <row r="25" spans="1:14" s="274" customFormat="1" ht="37.5" customHeight="1">
      <c r="A25" s="269"/>
      <c r="B25" s="365" t="s">
        <v>3463</v>
      </c>
      <c r="C25" s="363">
        <v>2013399</v>
      </c>
      <c r="D25" s="347"/>
      <c r="E25" s="328" t="s">
        <v>3464</v>
      </c>
      <c r="F25" s="360">
        <v>40</v>
      </c>
      <c r="G25" s="360">
        <v>20</v>
      </c>
      <c r="H25" s="360">
        <f t="shared" si="0"/>
        <v>-20</v>
      </c>
      <c r="I25" s="360"/>
      <c r="J25" s="397" t="s">
        <v>3465</v>
      </c>
      <c r="K25" s="366" t="s">
        <v>3443</v>
      </c>
      <c r="N25" s="362"/>
    </row>
    <row r="26" spans="1:14" s="274" customFormat="1" ht="37.5" customHeight="1">
      <c r="A26" s="269"/>
      <c r="B26" s="365" t="s">
        <v>3463</v>
      </c>
      <c r="C26" s="363">
        <v>2013399</v>
      </c>
      <c r="D26" s="347"/>
      <c r="E26" s="328" t="s">
        <v>3466</v>
      </c>
      <c r="F26" s="360"/>
      <c r="G26" s="360">
        <v>20</v>
      </c>
      <c r="H26" s="360">
        <f t="shared" si="0"/>
        <v>20</v>
      </c>
      <c r="I26" s="360"/>
      <c r="J26" s="397"/>
      <c r="K26" s="366" t="s">
        <v>3443</v>
      </c>
      <c r="N26" s="362"/>
    </row>
    <row r="27" spans="1:14" s="274" customFormat="1" ht="20.25">
      <c r="A27" s="269"/>
      <c r="B27" s="365" t="s">
        <v>3463</v>
      </c>
      <c r="C27" s="363">
        <v>2013399</v>
      </c>
      <c r="D27" s="347"/>
      <c r="E27" s="328" t="s">
        <v>3467</v>
      </c>
      <c r="F27" s="360">
        <v>42.75</v>
      </c>
      <c r="G27" s="360">
        <v>37.75</v>
      </c>
      <c r="H27" s="360">
        <f t="shared" si="0"/>
        <v>-5</v>
      </c>
      <c r="I27" s="360"/>
      <c r="J27" s="397" t="s">
        <v>3557</v>
      </c>
      <c r="K27" s="366" t="s">
        <v>3443</v>
      </c>
      <c r="N27" s="362"/>
    </row>
    <row r="28" spans="1:14" s="274" customFormat="1" ht="20.25">
      <c r="A28" s="269"/>
      <c r="B28" s="365" t="s">
        <v>3463</v>
      </c>
      <c r="C28" s="363">
        <v>2013399</v>
      </c>
      <c r="D28" s="347"/>
      <c r="E28" s="328" t="s">
        <v>3468</v>
      </c>
      <c r="F28" s="360"/>
      <c r="G28" s="360">
        <v>5</v>
      </c>
      <c r="H28" s="360">
        <f t="shared" si="0"/>
        <v>5</v>
      </c>
      <c r="I28" s="360"/>
      <c r="J28" s="397"/>
      <c r="K28" s="366" t="s">
        <v>3443</v>
      </c>
      <c r="N28" s="362"/>
    </row>
    <row r="29" spans="1:14" s="274" customFormat="1" ht="27">
      <c r="A29" s="269"/>
      <c r="B29" s="365" t="s">
        <v>3463</v>
      </c>
      <c r="C29" s="363">
        <v>2013399</v>
      </c>
      <c r="D29" s="347"/>
      <c r="E29" s="328" t="s">
        <v>3469</v>
      </c>
      <c r="F29" s="360">
        <v>10.77</v>
      </c>
      <c r="G29" s="360">
        <v>8.77</v>
      </c>
      <c r="H29" s="360">
        <f t="shared" si="0"/>
        <v>-2</v>
      </c>
      <c r="I29" s="360"/>
      <c r="J29" s="397"/>
      <c r="K29" s="366" t="s">
        <v>3443</v>
      </c>
      <c r="N29" s="362"/>
    </row>
    <row r="30" spans="1:14" s="274" customFormat="1" ht="20.25">
      <c r="A30" s="269"/>
      <c r="B30" s="365" t="s">
        <v>3463</v>
      </c>
      <c r="C30" s="363">
        <v>2013399</v>
      </c>
      <c r="D30" s="347"/>
      <c r="E30" s="328" t="s">
        <v>3468</v>
      </c>
      <c r="F30" s="360"/>
      <c r="G30" s="360">
        <v>2</v>
      </c>
      <c r="H30" s="360">
        <f t="shared" si="0"/>
        <v>2</v>
      </c>
      <c r="I30" s="360"/>
      <c r="J30" s="397"/>
      <c r="K30" s="366" t="s">
        <v>3443</v>
      </c>
      <c r="N30" s="362"/>
    </row>
    <row r="31" spans="1:14" s="274" customFormat="1" ht="28.5" customHeight="1">
      <c r="A31" s="269"/>
      <c r="B31" s="365" t="s">
        <v>3463</v>
      </c>
      <c r="C31" s="363">
        <v>2013399</v>
      </c>
      <c r="D31" s="347"/>
      <c r="E31" s="328" t="s">
        <v>3470</v>
      </c>
      <c r="F31" s="360">
        <v>10</v>
      </c>
      <c r="G31" s="360">
        <v>5</v>
      </c>
      <c r="H31" s="360">
        <f t="shared" si="0"/>
        <v>-5</v>
      </c>
      <c r="I31" s="360"/>
      <c r="J31" s="397" t="s">
        <v>3471</v>
      </c>
      <c r="K31" s="366" t="s">
        <v>3443</v>
      </c>
      <c r="N31" s="362"/>
    </row>
    <row r="32" spans="1:14" s="274" customFormat="1" ht="28.5" customHeight="1">
      <c r="A32" s="269"/>
      <c r="B32" s="365" t="s">
        <v>3463</v>
      </c>
      <c r="C32" s="363">
        <v>2013399</v>
      </c>
      <c r="D32" s="347"/>
      <c r="E32" s="328" t="s">
        <v>3472</v>
      </c>
      <c r="F32" s="360"/>
      <c r="G32" s="360">
        <v>5</v>
      </c>
      <c r="H32" s="360">
        <f t="shared" si="0"/>
        <v>5</v>
      </c>
      <c r="I32" s="360"/>
      <c r="J32" s="397"/>
      <c r="K32" s="366" t="s">
        <v>3443</v>
      </c>
      <c r="N32" s="362"/>
    </row>
    <row r="33" spans="1:14" s="274" customFormat="1" ht="27">
      <c r="A33" s="269">
        <v>303001</v>
      </c>
      <c r="B33" s="208" t="s">
        <v>1974</v>
      </c>
      <c r="C33" s="270">
        <v>2120399</v>
      </c>
      <c r="D33" s="271" t="s">
        <v>159</v>
      </c>
      <c r="E33" s="209" t="s">
        <v>1975</v>
      </c>
      <c r="F33" s="360">
        <v>8.0500000000000007</v>
      </c>
      <c r="G33" s="360"/>
      <c r="H33" s="360">
        <f t="shared" si="0"/>
        <v>-8.0500000000000007</v>
      </c>
      <c r="I33" s="360"/>
      <c r="J33" s="394" t="s">
        <v>192</v>
      </c>
      <c r="K33" s="344" t="s">
        <v>215</v>
      </c>
      <c r="N33" s="362">
        <v>1</v>
      </c>
    </row>
    <row r="34" spans="1:14" s="274" customFormat="1" ht="27">
      <c r="A34" s="269">
        <v>303001</v>
      </c>
      <c r="B34" s="208" t="s">
        <v>1974</v>
      </c>
      <c r="C34" s="270">
        <v>2120399</v>
      </c>
      <c r="D34" s="271" t="s">
        <v>159</v>
      </c>
      <c r="E34" s="349" t="s">
        <v>1976</v>
      </c>
      <c r="F34" s="360">
        <v>48.652900000000002</v>
      </c>
      <c r="G34" s="360">
        <v>31.652899999999999</v>
      </c>
      <c r="H34" s="360">
        <f t="shared" si="0"/>
        <v>-17.000000000000004</v>
      </c>
      <c r="I34" s="360"/>
      <c r="J34" s="395"/>
      <c r="K34" s="344" t="s">
        <v>215</v>
      </c>
      <c r="N34" s="362">
        <v>1</v>
      </c>
    </row>
    <row r="35" spans="1:14" s="274" customFormat="1" ht="27">
      <c r="A35" s="269">
        <v>303001</v>
      </c>
      <c r="B35" s="208" t="s">
        <v>1974</v>
      </c>
      <c r="C35" s="270">
        <v>2120399</v>
      </c>
      <c r="D35" s="271" t="s">
        <v>159</v>
      </c>
      <c r="E35" s="209" t="s">
        <v>1977</v>
      </c>
      <c r="F35" s="360"/>
      <c r="G35" s="360">
        <v>25.05</v>
      </c>
      <c r="H35" s="360">
        <f t="shared" si="0"/>
        <v>25.05</v>
      </c>
      <c r="I35" s="360"/>
      <c r="J35" s="396"/>
      <c r="K35" s="344" t="s">
        <v>215</v>
      </c>
      <c r="N35" s="362">
        <v>1</v>
      </c>
    </row>
    <row r="36" spans="1:14" s="274" customFormat="1" ht="69" customHeight="1">
      <c r="A36" s="269">
        <v>303003</v>
      </c>
      <c r="B36" s="208" t="s">
        <v>1978</v>
      </c>
      <c r="C36" s="270">
        <v>2120501</v>
      </c>
      <c r="D36" s="271" t="s">
        <v>159</v>
      </c>
      <c r="E36" s="209" t="s">
        <v>1979</v>
      </c>
      <c r="F36" s="360">
        <v>38</v>
      </c>
      <c r="G36" s="360">
        <v>14</v>
      </c>
      <c r="H36" s="360">
        <f t="shared" si="0"/>
        <v>-24</v>
      </c>
      <c r="I36" s="360"/>
      <c r="J36" s="328" t="s">
        <v>193</v>
      </c>
      <c r="K36" s="344" t="s">
        <v>215</v>
      </c>
      <c r="N36" s="362">
        <v>1</v>
      </c>
    </row>
    <row r="37" spans="1:14" s="274" customFormat="1" ht="67.5">
      <c r="A37" s="269">
        <v>303003</v>
      </c>
      <c r="B37" s="208" t="s">
        <v>1978</v>
      </c>
      <c r="C37" s="270">
        <v>2120501</v>
      </c>
      <c r="D37" s="271" t="s">
        <v>159</v>
      </c>
      <c r="E37" s="209" t="s">
        <v>1980</v>
      </c>
      <c r="F37" s="360">
        <v>10</v>
      </c>
      <c r="G37" s="360">
        <v>34</v>
      </c>
      <c r="H37" s="360">
        <f t="shared" si="0"/>
        <v>24</v>
      </c>
      <c r="I37" s="360">
        <v>0</v>
      </c>
      <c r="J37" s="328" t="s">
        <v>3558</v>
      </c>
      <c r="K37" s="344" t="s">
        <v>215</v>
      </c>
      <c r="N37" s="362">
        <v>1</v>
      </c>
    </row>
    <row r="38" spans="1:14" s="274" customFormat="1" ht="49.5" customHeight="1">
      <c r="A38" s="269">
        <v>303003</v>
      </c>
      <c r="B38" s="208" t="s">
        <v>1978</v>
      </c>
      <c r="C38" s="270">
        <v>2120501</v>
      </c>
      <c r="D38" s="271" t="s">
        <v>159</v>
      </c>
      <c r="E38" s="209" t="s">
        <v>1981</v>
      </c>
      <c r="F38" s="360">
        <v>63</v>
      </c>
      <c r="G38" s="360">
        <v>48</v>
      </c>
      <c r="H38" s="360">
        <f t="shared" si="0"/>
        <v>-15</v>
      </c>
      <c r="I38" s="360"/>
      <c r="J38" s="394" t="s">
        <v>194</v>
      </c>
      <c r="K38" s="344" t="s">
        <v>215</v>
      </c>
      <c r="N38" s="362">
        <v>1</v>
      </c>
    </row>
    <row r="39" spans="1:14" s="274" customFormat="1" ht="49.5" customHeight="1">
      <c r="A39" s="269">
        <v>303003</v>
      </c>
      <c r="B39" s="208" t="s">
        <v>1978</v>
      </c>
      <c r="C39" s="270">
        <v>2120501</v>
      </c>
      <c r="D39" s="271" t="s">
        <v>159</v>
      </c>
      <c r="E39" s="209" t="s">
        <v>1982</v>
      </c>
      <c r="F39" s="360">
        <v>0</v>
      </c>
      <c r="G39" s="360">
        <v>15</v>
      </c>
      <c r="H39" s="360">
        <f t="shared" si="0"/>
        <v>15</v>
      </c>
      <c r="I39" s="360">
        <v>0</v>
      </c>
      <c r="J39" s="396"/>
      <c r="K39" s="344" t="s">
        <v>215</v>
      </c>
      <c r="N39" s="362">
        <v>1</v>
      </c>
    </row>
    <row r="40" spans="1:14" s="274" customFormat="1" ht="27">
      <c r="A40" s="269">
        <v>330001</v>
      </c>
      <c r="B40" s="208" t="s">
        <v>1983</v>
      </c>
      <c r="C40" s="270">
        <v>2010408</v>
      </c>
      <c r="D40" s="271" t="s">
        <v>159</v>
      </c>
      <c r="E40" s="209" t="s">
        <v>1984</v>
      </c>
      <c r="F40" s="360">
        <v>14.8</v>
      </c>
      <c r="G40" s="360">
        <v>12.3</v>
      </c>
      <c r="H40" s="360">
        <f t="shared" si="0"/>
        <v>-2.5</v>
      </c>
      <c r="I40" s="360"/>
      <c r="J40" s="328"/>
      <c r="K40" s="344" t="s">
        <v>215</v>
      </c>
      <c r="N40" s="362">
        <v>1</v>
      </c>
    </row>
    <row r="41" spans="1:14" s="274" customFormat="1" ht="27">
      <c r="A41" s="269">
        <v>330001</v>
      </c>
      <c r="B41" s="208" t="s">
        <v>1983</v>
      </c>
      <c r="C41" s="270">
        <v>2010401</v>
      </c>
      <c r="D41" s="271" t="s">
        <v>159</v>
      </c>
      <c r="E41" s="209" t="s">
        <v>1985</v>
      </c>
      <c r="F41" s="360"/>
      <c r="G41" s="360">
        <v>2.5</v>
      </c>
      <c r="H41" s="360">
        <f t="shared" si="0"/>
        <v>2.5</v>
      </c>
      <c r="I41" s="360"/>
      <c r="J41" s="328" t="s">
        <v>1986</v>
      </c>
      <c r="K41" s="344" t="s">
        <v>215</v>
      </c>
      <c r="N41" s="362">
        <v>1</v>
      </c>
    </row>
    <row r="42" spans="1:14" s="274" customFormat="1" ht="20.25">
      <c r="A42" s="269">
        <v>340001</v>
      </c>
      <c r="B42" s="208" t="s">
        <v>170</v>
      </c>
      <c r="C42" s="270">
        <v>2120899</v>
      </c>
      <c r="D42" s="271" t="s">
        <v>159</v>
      </c>
      <c r="E42" s="209" t="s">
        <v>195</v>
      </c>
      <c r="F42" s="360">
        <v>40</v>
      </c>
      <c r="G42" s="360">
        <v>3.2</v>
      </c>
      <c r="H42" s="360">
        <f t="shared" si="0"/>
        <v>-36.799999999999997</v>
      </c>
      <c r="I42" s="360"/>
      <c r="J42" s="394" t="s">
        <v>1987</v>
      </c>
      <c r="K42" s="361" t="s">
        <v>216</v>
      </c>
      <c r="N42" s="362">
        <v>1</v>
      </c>
    </row>
    <row r="43" spans="1:14" s="274" customFormat="1" ht="27">
      <c r="A43" s="269">
        <v>340012</v>
      </c>
      <c r="B43" s="208" t="s">
        <v>196</v>
      </c>
      <c r="C43" s="270">
        <v>2120899</v>
      </c>
      <c r="D43" s="271" t="s">
        <v>159</v>
      </c>
      <c r="E43" s="209" t="s">
        <v>1988</v>
      </c>
      <c r="F43" s="360">
        <v>60</v>
      </c>
      <c r="G43" s="360">
        <v>96.8</v>
      </c>
      <c r="H43" s="360">
        <f t="shared" si="0"/>
        <v>36.799999999999997</v>
      </c>
      <c r="I43" s="360"/>
      <c r="J43" s="396"/>
      <c r="K43" s="361" t="s">
        <v>216</v>
      </c>
      <c r="N43" s="362">
        <v>1</v>
      </c>
    </row>
    <row r="44" spans="1:14" s="274" customFormat="1" ht="40.5">
      <c r="A44" s="269">
        <v>371001</v>
      </c>
      <c r="B44" s="208" t="s">
        <v>1989</v>
      </c>
      <c r="C44" s="270">
        <v>2011302</v>
      </c>
      <c r="D44" s="271" t="s">
        <v>159</v>
      </c>
      <c r="E44" s="209" t="s">
        <v>1990</v>
      </c>
      <c r="F44" s="360">
        <v>18.055</v>
      </c>
      <c r="G44" s="360">
        <v>15</v>
      </c>
      <c r="H44" s="360">
        <f t="shared" si="0"/>
        <v>-3.0549999999999997</v>
      </c>
      <c r="I44" s="360">
        <v>0</v>
      </c>
      <c r="J44" s="328" t="s">
        <v>1991</v>
      </c>
      <c r="K44" s="344" t="s">
        <v>217</v>
      </c>
      <c r="N44" s="362">
        <v>1</v>
      </c>
    </row>
    <row r="45" spans="1:14" s="274" customFormat="1" ht="27">
      <c r="A45" s="269">
        <v>371001</v>
      </c>
      <c r="B45" s="208" t="s">
        <v>1989</v>
      </c>
      <c r="C45" s="270">
        <v>2011302</v>
      </c>
      <c r="D45" s="271" t="s">
        <v>159</v>
      </c>
      <c r="E45" s="209" t="s">
        <v>1992</v>
      </c>
      <c r="F45" s="360">
        <v>8</v>
      </c>
      <c r="G45" s="360">
        <v>6</v>
      </c>
      <c r="H45" s="360">
        <f t="shared" si="0"/>
        <v>-2</v>
      </c>
      <c r="I45" s="360">
        <v>0</v>
      </c>
      <c r="J45" s="328" t="s">
        <v>1993</v>
      </c>
      <c r="K45" s="344" t="s">
        <v>217</v>
      </c>
      <c r="N45" s="362">
        <v>1</v>
      </c>
    </row>
    <row r="46" spans="1:14" s="274" customFormat="1" ht="27">
      <c r="A46" s="269">
        <v>371001</v>
      </c>
      <c r="B46" s="208" t="s">
        <v>1989</v>
      </c>
      <c r="C46" s="270">
        <v>2011302</v>
      </c>
      <c r="D46" s="271" t="s">
        <v>159</v>
      </c>
      <c r="E46" s="209" t="s">
        <v>1994</v>
      </c>
      <c r="F46" s="360">
        <v>10</v>
      </c>
      <c r="G46" s="360">
        <v>11.5</v>
      </c>
      <c r="H46" s="360">
        <f t="shared" si="0"/>
        <v>1.5</v>
      </c>
      <c r="I46" s="360">
        <v>0</v>
      </c>
      <c r="J46" s="328" t="s">
        <v>1995</v>
      </c>
      <c r="K46" s="344" t="s">
        <v>217</v>
      </c>
      <c r="N46" s="362">
        <v>1</v>
      </c>
    </row>
    <row r="47" spans="1:14" s="274" customFormat="1" ht="20.25">
      <c r="A47" s="269">
        <v>371001</v>
      </c>
      <c r="B47" s="208" t="s">
        <v>1989</v>
      </c>
      <c r="C47" s="270">
        <v>2011302</v>
      </c>
      <c r="D47" s="271" t="s">
        <v>159</v>
      </c>
      <c r="E47" s="209" t="s">
        <v>1996</v>
      </c>
      <c r="F47" s="360">
        <v>1.1950000000000001</v>
      </c>
      <c r="G47" s="360">
        <v>4.75</v>
      </c>
      <c r="H47" s="360">
        <f t="shared" si="0"/>
        <v>3.5549999999999997</v>
      </c>
      <c r="I47" s="360">
        <v>0</v>
      </c>
      <c r="J47" s="330" t="s">
        <v>1997</v>
      </c>
      <c r="K47" s="344" t="s">
        <v>217</v>
      </c>
      <c r="N47" s="362">
        <v>1</v>
      </c>
    </row>
    <row r="48" spans="1:14" s="274" customFormat="1" ht="43.5" customHeight="1">
      <c r="A48" s="269">
        <v>402001</v>
      </c>
      <c r="B48" s="208" t="s">
        <v>1998</v>
      </c>
      <c r="C48" s="270">
        <v>2081105</v>
      </c>
      <c r="D48" s="271" t="s">
        <v>1999</v>
      </c>
      <c r="E48" s="209" t="s">
        <v>2000</v>
      </c>
      <c r="F48" s="360">
        <v>90</v>
      </c>
      <c r="G48" s="360">
        <v>60</v>
      </c>
      <c r="H48" s="360">
        <f t="shared" si="0"/>
        <v>-30</v>
      </c>
      <c r="I48" s="360"/>
      <c r="J48" s="394" t="s">
        <v>2034</v>
      </c>
      <c r="K48" s="367" t="s">
        <v>218</v>
      </c>
      <c r="N48" s="362">
        <v>1</v>
      </c>
    </row>
    <row r="49" spans="1:14" s="274" customFormat="1" ht="43.5" customHeight="1">
      <c r="A49" s="269">
        <v>402001</v>
      </c>
      <c r="B49" s="208" t="s">
        <v>1998</v>
      </c>
      <c r="C49" s="270">
        <v>2081105</v>
      </c>
      <c r="D49" s="271" t="s">
        <v>1999</v>
      </c>
      <c r="E49" s="209" t="s">
        <v>2001</v>
      </c>
      <c r="F49" s="360">
        <v>108</v>
      </c>
      <c r="G49" s="360">
        <v>66</v>
      </c>
      <c r="H49" s="360">
        <f t="shared" si="0"/>
        <v>-42</v>
      </c>
      <c r="I49" s="360"/>
      <c r="J49" s="395"/>
      <c r="K49" s="367" t="s">
        <v>218</v>
      </c>
      <c r="N49" s="362">
        <v>1</v>
      </c>
    </row>
    <row r="50" spans="1:14" s="274" customFormat="1" ht="43.5" customHeight="1">
      <c r="A50" s="269">
        <v>402001</v>
      </c>
      <c r="B50" s="208" t="s">
        <v>2002</v>
      </c>
      <c r="C50" s="270">
        <v>2300308</v>
      </c>
      <c r="D50" s="271" t="s">
        <v>159</v>
      </c>
      <c r="E50" s="209" t="s">
        <v>2003</v>
      </c>
      <c r="F50" s="360"/>
      <c r="G50" s="360">
        <v>72</v>
      </c>
      <c r="H50" s="360">
        <f t="shared" si="0"/>
        <v>72</v>
      </c>
      <c r="I50" s="360"/>
      <c r="J50" s="396"/>
      <c r="K50" s="367" t="s">
        <v>218</v>
      </c>
      <c r="N50" s="362">
        <v>1</v>
      </c>
    </row>
    <row r="51" spans="1:14" s="274" customFormat="1" ht="48.75" customHeight="1">
      <c r="A51" s="269">
        <v>402001</v>
      </c>
      <c r="B51" s="208" t="s">
        <v>1998</v>
      </c>
      <c r="C51" s="270">
        <v>2080202</v>
      </c>
      <c r="D51" s="271" t="s">
        <v>2004</v>
      </c>
      <c r="E51" s="209" t="s">
        <v>2005</v>
      </c>
      <c r="F51" s="360">
        <v>40</v>
      </c>
      <c r="G51" s="360">
        <v>30</v>
      </c>
      <c r="H51" s="360">
        <f t="shared" si="0"/>
        <v>-10</v>
      </c>
      <c r="I51" s="360"/>
      <c r="J51" s="394" t="s">
        <v>2006</v>
      </c>
      <c r="K51" s="367" t="s">
        <v>218</v>
      </c>
      <c r="N51" s="362">
        <v>1</v>
      </c>
    </row>
    <row r="52" spans="1:14" s="274" customFormat="1" ht="48.75" customHeight="1">
      <c r="A52" s="269">
        <v>402001</v>
      </c>
      <c r="B52" s="208" t="s">
        <v>2007</v>
      </c>
      <c r="C52" s="270">
        <v>2300308</v>
      </c>
      <c r="D52" s="271" t="s">
        <v>2004</v>
      </c>
      <c r="E52" s="209" t="s">
        <v>2008</v>
      </c>
      <c r="F52" s="360"/>
      <c r="G52" s="360">
        <v>10</v>
      </c>
      <c r="H52" s="360">
        <f t="shared" si="0"/>
        <v>10</v>
      </c>
      <c r="I52" s="360"/>
      <c r="J52" s="396"/>
      <c r="K52" s="367" t="s">
        <v>218</v>
      </c>
      <c r="N52" s="362">
        <v>1</v>
      </c>
    </row>
    <row r="53" spans="1:14" s="274" customFormat="1" ht="27">
      <c r="A53" s="269">
        <v>404001</v>
      </c>
      <c r="B53" s="208" t="s">
        <v>2009</v>
      </c>
      <c r="C53" s="270">
        <v>2100409</v>
      </c>
      <c r="D53" s="271" t="s">
        <v>1999</v>
      </c>
      <c r="E53" s="209" t="s">
        <v>2010</v>
      </c>
      <c r="F53" s="360">
        <v>147</v>
      </c>
      <c r="G53" s="360">
        <v>107</v>
      </c>
      <c r="H53" s="360">
        <f t="shared" si="0"/>
        <v>-40</v>
      </c>
      <c r="I53" s="360"/>
      <c r="J53" s="394" t="s">
        <v>2011</v>
      </c>
      <c r="K53" s="367" t="s">
        <v>218</v>
      </c>
      <c r="N53" s="362">
        <v>1</v>
      </c>
    </row>
    <row r="54" spans="1:14" s="274" customFormat="1" ht="27">
      <c r="A54" s="269"/>
      <c r="B54" s="208" t="s">
        <v>2012</v>
      </c>
      <c r="C54" s="270">
        <v>2300310</v>
      </c>
      <c r="D54" s="271" t="s">
        <v>1999</v>
      </c>
      <c r="E54" s="209" t="s">
        <v>2013</v>
      </c>
      <c r="F54" s="360"/>
      <c r="G54" s="360">
        <v>40</v>
      </c>
      <c r="H54" s="360">
        <f t="shared" si="0"/>
        <v>40</v>
      </c>
      <c r="I54" s="360"/>
      <c r="J54" s="396"/>
      <c r="K54" s="367" t="s">
        <v>218</v>
      </c>
      <c r="N54" s="362">
        <v>1</v>
      </c>
    </row>
    <row r="55" spans="1:14" s="274" customFormat="1" ht="38.25" customHeight="1">
      <c r="A55" s="269">
        <v>404014</v>
      </c>
      <c r="B55" s="208" t="s">
        <v>2014</v>
      </c>
      <c r="C55" s="270">
        <v>2100406</v>
      </c>
      <c r="D55" s="271" t="s">
        <v>2004</v>
      </c>
      <c r="E55" s="209" t="s">
        <v>2015</v>
      </c>
      <c r="F55" s="360">
        <v>250</v>
      </c>
      <c r="G55" s="360">
        <v>179</v>
      </c>
      <c r="H55" s="360">
        <f t="shared" si="0"/>
        <v>-71</v>
      </c>
      <c r="I55" s="360"/>
      <c r="J55" s="393" t="s">
        <v>3559</v>
      </c>
      <c r="K55" s="367" t="s">
        <v>218</v>
      </c>
      <c r="N55" s="362">
        <v>1</v>
      </c>
    </row>
    <row r="56" spans="1:14" s="274" customFormat="1" ht="38.25" customHeight="1">
      <c r="A56" s="269">
        <v>404014</v>
      </c>
      <c r="B56" s="208" t="s">
        <v>2014</v>
      </c>
      <c r="C56" s="270">
        <v>2100406</v>
      </c>
      <c r="D56" s="271" t="s">
        <v>2004</v>
      </c>
      <c r="E56" s="209" t="s">
        <v>2016</v>
      </c>
      <c r="F56" s="360">
        <v>532.70000000000005</v>
      </c>
      <c r="G56" s="360">
        <v>583.70000000000005</v>
      </c>
      <c r="H56" s="360">
        <f t="shared" si="0"/>
        <v>51</v>
      </c>
      <c r="I56" s="360"/>
      <c r="J56" s="393"/>
      <c r="K56" s="367" t="s">
        <v>218</v>
      </c>
      <c r="N56" s="362">
        <v>1</v>
      </c>
    </row>
    <row r="57" spans="1:14" s="274" customFormat="1" ht="38.25" customHeight="1">
      <c r="A57" s="269">
        <v>404014</v>
      </c>
      <c r="B57" s="208" t="s">
        <v>2012</v>
      </c>
      <c r="C57" s="270">
        <v>2300310</v>
      </c>
      <c r="D57" s="271" t="s">
        <v>2004</v>
      </c>
      <c r="E57" s="209" t="s">
        <v>2017</v>
      </c>
      <c r="F57" s="360"/>
      <c r="G57" s="360">
        <v>20</v>
      </c>
      <c r="H57" s="360">
        <f t="shared" si="0"/>
        <v>20</v>
      </c>
      <c r="I57" s="360"/>
      <c r="J57" s="393"/>
      <c r="K57" s="367" t="s">
        <v>218</v>
      </c>
      <c r="N57" s="362">
        <v>1</v>
      </c>
    </row>
    <row r="58" spans="1:14" s="274" customFormat="1" ht="27">
      <c r="A58" s="269">
        <v>502004</v>
      </c>
      <c r="B58" s="208" t="s">
        <v>2018</v>
      </c>
      <c r="C58" s="270">
        <v>2130110</v>
      </c>
      <c r="D58" s="271" t="s">
        <v>2019</v>
      </c>
      <c r="E58" s="209" t="s">
        <v>2020</v>
      </c>
      <c r="F58" s="360">
        <v>24</v>
      </c>
      <c r="G58" s="360">
        <v>21.5</v>
      </c>
      <c r="H58" s="360">
        <f t="shared" si="0"/>
        <v>-2.5</v>
      </c>
      <c r="I58" s="360"/>
      <c r="J58" s="369" t="s">
        <v>3560</v>
      </c>
      <c r="K58" s="367" t="s">
        <v>0</v>
      </c>
      <c r="N58" s="362">
        <v>1</v>
      </c>
    </row>
    <row r="59" spans="1:14" s="274" customFormat="1" ht="27">
      <c r="A59" s="269">
        <v>502004</v>
      </c>
      <c r="B59" s="208" t="s">
        <v>2018</v>
      </c>
      <c r="C59" s="270">
        <v>2130199</v>
      </c>
      <c r="D59" s="271" t="s">
        <v>2019</v>
      </c>
      <c r="E59" s="209" t="s">
        <v>2021</v>
      </c>
      <c r="F59" s="360">
        <v>0</v>
      </c>
      <c r="G59" s="360">
        <v>2.5</v>
      </c>
      <c r="H59" s="360">
        <f t="shared" si="0"/>
        <v>2.5</v>
      </c>
      <c r="I59" s="360"/>
      <c r="J59" s="369" t="s">
        <v>197</v>
      </c>
      <c r="K59" s="367" t="s">
        <v>0</v>
      </c>
      <c r="N59" s="362">
        <v>1</v>
      </c>
    </row>
    <row r="60" spans="1:14" s="274" customFormat="1" ht="20.25">
      <c r="A60" s="269">
        <v>506001</v>
      </c>
      <c r="B60" s="208" t="s">
        <v>2022</v>
      </c>
      <c r="C60" s="270">
        <v>2130213</v>
      </c>
      <c r="D60" s="271" t="s">
        <v>2004</v>
      </c>
      <c r="E60" s="209" t="s">
        <v>2023</v>
      </c>
      <c r="F60" s="360">
        <v>19</v>
      </c>
      <c r="G60" s="360">
        <v>14</v>
      </c>
      <c r="H60" s="360">
        <f t="shared" si="0"/>
        <v>-5</v>
      </c>
      <c r="I60" s="360"/>
      <c r="J60" s="363"/>
      <c r="K60" s="367" t="s">
        <v>0</v>
      </c>
      <c r="N60" s="362">
        <v>1</v>
      </c>
    </row>
    <row r="61" spans="1:14" s="274" customFormat="1" ht="20.25">
      <c r="A61" s="269">
        <v>506001</v>
      </c>
      <c r="B61" s="208" t="s">
        <v>2022</v>
      </c>
      <c r="C61" s="270">
        <v>2130207</v>
      </c>
      <c r="D61" s="271" t="s">
        <v>2004</v>
      </c>
      <c r="E61" s="209" t="s">
        <v>2024</v>
      </c>
      <c r="F61" s="360">
        <v>16</v>
      </c>
      <c r="G61" s="360">
        <v>13</v>
      </c>
      <c r="H61" s="360">
        <f t="shared" si="0"/>
        <v>-3</v>
      </c>
      <c r="I61" s="360"/>
      <c r="J61" s="370"/>
      <c r="K61" s="367" t="s">
        <v>0</v>
      </c>
      <c r="N61" s="362">
        <v>1</v>
      </c>
    </row>
    <row r="62" spans="1:14" s="274" customFormat="1" ht="27">
      <c r="A62" s="269">
        <v>506005</v>
      </c>
      <c r="B62" s="208" t="s">
        <v>2025</v>
      </c>
      <c r="C62" s="270">
        <v>2130299</v>
      </c>
      <c r="D62" s="271" t="s">
        <v>2004</v>
      </c>
      <c r="E62" s="209" t="s">
        <v>2026</v>
      </c>
      <c r="F62" s="360"/>
      <c r="G62" s="360">
        <v>6</v>
      </c>
      <c r="H62" s="360">
        <f t="shared" si="0"/>
        <v>6</v>
      </c>
      <c r="I62" s="360"/>
      <c r="J62" s="328" t="s">
        <v>198</v>
      </c>
      <c r="K62" s="367" t="s">
        <v>0</v>
      </c>
      <c r="N62" s="362">
        <v>1</v>
      </c>
    </row>
    <row r="63" spans="1:14" s="274" customFormat="1" ht="27">
      <c r="A63" s="269"/>
      <c r="B63" s="208" t="s">
        <v>2012</v>
      </c>
      <c r="C63" s="270">
        <v>2300313</v>
      </c>
      <c r="D63" s="271" t="s">
        <v>2004</v>
      </c>
      <c r="E63" s="209" t="s">
        <v>2026</v>
      </c>
      <c r="F63" s="360"/>
      <c r="G63" s="360">
        <v>2</v>
      </c>
      <c r="H63" s="360">
        <f t="shared" si="0"/>
        <v>2</v>
      </c>
      <c r="I63" s="360"/>
      <c r="J63" s="328" t="s">
        <v>198</v>
      </c>
      <c r="K63" s="367" t="s">
        <v>0</v>
      </c>
      <c r="N63" s="362">
        <v>1</v>
      </c>
    </row>
    <row r="64" spans="1:14" s="274" customFormat="1" ht="20.25">
      <c r="A64" s="269">
        <v>506001</v>
      </c>
      <c r="B64" s="208" t="s">
        <v>2022</v>
      </c>
      <c r="C64" s="270">
        <v>2130207</v>
      </c>
      <c r="D64" s="271" t="s">
        <v>2004</v>
      </c>
      <c r="E64" s="209" t="s">
        <v>2027</v>
      </c>
      <c r="F64" s="360">
        <v>20.52</v>
      </c>
      <c r="G64" s="360">
        <v>18.52</v>
      </c>
      <c r="H64" s="360">
        <f t="shared" si="0"/>
        <v>-2</v>
      </c>
      <c r="I64" s="360"/>
      <c r="J64" s="370"/>
      <c r="K64" s="367" t="s">
        <v>0</v>
      </c>
      <c r="N64" s="362">
        <v>1</v>
      </c>
    </row>
    <row r="65" spans="1:14" s="274" customFormat="1" ht="27">
      <c r="A65" s="269"/>
      <c r="B65" s="208" t="s">
        <v>2007</v>
      </c>
      <c r="C65" s="270">
        <v>2300313</v>
      </c>
      <c r="D65" s="271" t="s">
        <v>2004</v>
      </c>
      <c r="E65" s="209" t="s">
        <v>2026</v>
      </c>
      <c r="F65" s="360"/>
      <c r="G65" s="360">
        <v>2</v>
      </c>
      <c r="H65" s="360">
        <f t="shared" si="0"/>
        <v>2</v>
      </c>
      <c r="I65" s="360"/>
      <c r="J65" s="328" t="s">
        <v>198</v>
      </c>
      <c r="K65" s="367" t="s">
        <v>0</v>
      </c>
      <c r="N65" s="362">
        <v>1</v>
      </c>
    </row>
    <row r="66" spans="1:14" s="274" customFormat="1" ht="27">
      <c r="A66" s="269">
        <v>506002</v>
      </c>
      <c r="B66" s="208" t="s">
        <v>2028</v>
      </c>
      <c r="C66" s="270">
        <v>2040106</v>
      </c>
      <c r="D66" s="271" t="s">
        <v>2004</v>
      </c>
      <c r="E66" s="209" t="s">
        <v>2029</v>
      </c>
      <c r="F66" s="360">
        <v>4</v>
      </c>
      <c r="G66" s="360">
        <v>0</v>
      </c>
      <c r="H66" s="360">
        <f t="shared" si="0"/>
        <v>-4</v>
      </c>
      <c r="I66" s="360"/>
      <c r="J66" s="370"/>
      <c r="K66" s="367" t="s">
        <v>0</v>
      </c>
      <c r="N66" s="362">
        <v>1</v>
      </c>
    </row>
    <row r="67" spans="1:14" s="274" customFormat="1" ht="27">
      <c r="A67" s="269">
        <v>506002</v>
      </c>
      <c r="B67" s="208" t="s">
        <v>2028</v>
      </c>
      <c r="C67" s="270">
        <v>2130299</v>
      </c>
      <c r="D67" s="271" t="s">
        <v>2004</v>
      </c>
      <c r="E67" s="209" t="s">
        <v>2030</v>
      </c>
      <c r="F67" s="360"/>
      <c r="G67" s="360">
        <v>1</v>
      </c>
      <c r="H67" s="360">
        <f t="shared" si="0"/>
        <v>1</v>
      </c>
      <c r="I67" s="360"/>
      <c r="J67" s="328" t="s">
        <v>199</v>
      </c>
      <c r="K67" s="367" t="s">
        <v>0</v>
      </c>
      <c r="N67" s="362">
        <v>1</v>
      </c>
    </row>
    <row r="68" spans="1:14" s="274" customFormat="1" ht="27">
      <c r="A68" s="269">
        <v>506002</v>
      </c>
      <c r="B68" s="208" t="s">
        <v>2028</v>
      </c>
      <c r="C68" s="270">
        <v>2130299</v>
      </c>
      <c r="D68" s="271" t="s">
        <v>2004</v>
      </c>
      <c r="E68" s="209" t="s">
        <v>2031</v>
      </c>
      <c r="F68" s="360"/>
      <c r="G68" s="360">
        <v>3</v>
      </c>
      <c r="H68" s="360">
        <f t="shared" si="0"/>
        <v>3</v>
      </c>
      <c r="I68" s="360"/>
      <c r="J68" s="328" t="s">
        <v>200</v>
      </c>
      <c r="K68" s="367" t="s">
        <v>0</v>
      </c>
      <c r="N68" s="362">
        <v>1</v>
      </c>
    </row>
    <row r="69" spans="1:14" s="274" customFormat="1" ht="27">
      <c r="A69" s="269">
        <v>506005</v>
      </c>
      <c r="B69" s="208" t="s">
        <v>2025</v>
      </c>
      <c r="C69" s="270">
        <v>2130205</v>
      </c>
      <c r="D69" s="271" t="s">
        <v>1999</v>
      </c>
      <c r="E69" s="209" t="s">
        <v>2032</v>
      </c>
      <c r="F69" s="360">
        <v>38</v>
      </c>
      <c r="G69" s="360">
        <v>0</v>
      </c>
      <c r="H69" s="360">
        <f t="shared" si="0"/>
        <v>-38</v>
      </c>
      <c r="I69" s="360"/>
      <c r="J69" s="328" t="s">
        <v>201</v>
      </c>
      <c r="K69" s="367" t="s">
        <v>0</v>
      </c>
      <c r="N69" s="362">
        <v>1</v>
      </c>
    </row>
    <row r="70" spans="1:14" s="274" customFormat="1" ht="27">
      <c r="A70" s="269">
        <v>506005</v>
      </c>
      <c r="B70" s="208" t="s">
        <v>2025</v>
      </c>
      <c r="C70" s="270">
        <v>2130205</v>
      </c>
      <c r="D70" s="271" t="s">
        <v>1999</v>
      </c>
      <c r="E70" s="209" t="s">
        <v>2033</v>
      </c>
      <c r="F70" s="360"/>
      <c r="G70" s="360">
        <v>38</v>
      </c>
      <c r="H70" s="360">
        <f t="shared" ref="H70" si="1">G70-F70</f>
        <v>38</v>
      </c>
      <c r="I70" s="360"/>
      <c r="J70" s="328"/>
      <c r="K70" s="367" t="s">
        <v>0</v>
      </c>
      <c r="N70" s="362">
        <v>1</v>
      </c>
    </row>
  </sheetData>
  <mergeCells count="11">
    <mergeCell ref="J55:J57"/>
    <mergeCell ref="J33:J35"/>
    <mergeCell ref="J38:J39"/>
    <mergeCell ref="A1:J1"/>
    <mergeCell ref="J42:J43"/>
    <mergeCell ref="J48:J50"/>
    <mergeCell ref="J51:J52"/>
    <mergeCell ref="J53:J54"/>
    <mergeCell ref="J25:J26"/>
    <mergeCell ref="J27:J30"/>
    <mergeCell ref="J31:J32"/>
  </mergeCells>
  <phoneticPr fontId="3" type="noConversion"/>
  <dataValidations count="1">
    <dataValidation type="list" allowBlank="1" showInputMessage="1" showErrorMessage="1" sqref="D4:D70">
      <formula1>"公共专项,部门公共专项,单位专项"</formula1>
    </dataValidation>
  </dataValidations>
  <printOptions horizontalCentered="1"/>
  <pageMargins left="0.39370078740157483" right="0.39370078740157483" top="0.98425196850393704" bottom="0.59055118110236227" header="0.51181102362204722" footer="0.31496062992125984"/>
  <pageSetup paperSize="9" scale="85" firstPageNumber="35" orientation="landscape" useFirstPageNumber="1" r:id="rId1"/>
  <headerFooter scaleWithDoc="0"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20</vt:i4>
      </vt:variant>
    </vt:vector>
  </HeadingPairs>
  <TitlesOfParts>
    <vt:vector size="32" baseType="lpstr">
      <vt:lpstr>封面</vt:lpstr>
      <vt:lpstr>目录</vt:lpstr>
      <vt:lpstr>本公收</vt:lpstr>
      <vt:lpstr>本公支</vt:lpstr>
      <vt:lpstr>债券项目</vt:lpstr>
      <vt:lpstr>一般调整（市直）</vt:lpstr>
      <vt:lpstr>一般调整（中马）</vt:lpstr>
      <vt:lpstr>一般调整（港区）</vt:lpstr>
      <vt:lpstr>项目调剂</vt:lpstr>
      <vt:lpstr>本基收</vt:lpstr>
      <vt:lpstr>本基支</vt:lpstr>
      <vt:lpstr>基金调整项目</vt:lpstr>
      <vt:lpstr>本公收!Print_Area</vt:lpstr>
      <vt:lpstr>本公支!Print_Area</vt:lpstr>
      <vt:lpstr>本基收!Print_Area</vt:lpstr>
      <vt:lpstr>本基支!Print_Area</vt:lpstr>
      <vt:lpstr>基金调整项目!Print_Area</vt:lpstr>
      <vt:lpstr>项目调剂!Print_Area</vt:lpstr>
      <vt:lpstr>'一般调整（港区）'!Print_Area</vt:lpstr>
      <vt:lpstr>'一般调整（市直）'!Print_Area</vt:lpstr>
      <vt:lpstr>'一般调整（中马）'!Print_Area</vt:lpstr>
      <vt:lpstr>债券项目!Print_Area</vt:lpstr>
      <vt:lpstr>本公收!Print_Titles</vt:lpstr>
      <vt:lpstr>本公支!Print_Titles</vt:lpstr>
      <vt:lpstr>本基收!Print_Titles</vt:lpstr>
      <vt:lpstr>本基支!Print_Titles</vt:lpstr>
      <vt:lpstr>基金调整项目!Print_Titles</vt:lpstr>
      <vt:lpstr>项目调剂!Print_Titles</vt:lpstr>
      <vt:lpstr>'一般调整（港区）'!Print_Titles</vt:lpstr>
      <vt:lpstr>'一般调整（市直）'!Print_Titles</vt:lpstr>
      <vt:lpstr>'一般调整（中马）'!Print_Titles</vt:lpstr>
      <vt:lpstr>债券项目!Print_Titles</vt:lpstr>
    </vt:vector>
  </TitlesOfParts>
  <Company>Lenovo (Beijing) Limited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User</dc:creator>
  <cp:lastModifiedBy>Lenovo User</cp:lastModifiedBy>
  <cp:lastPrinted>2017-09-21T13:36:25Z</cp:lastPrinted>
  <dcterms:created xsi:type="dcterms:W3CDTF">2017-08-21T01:19:30Z</dcterms:created>
  <dcterms:modified xsi:type="dcterms:W3CDTF">2017-09-25T01:21:06Z</dcterms:modified>
</cp:coreProperties>
</file>